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15" windowWidth="13305" windowHeight="7935" tabRatio="737"/>
  </bookViews>
  <sheets>
    <sheet name="Summary (Utah)" sheetId="4" r:id="rId1"/>
    <sheet name="Summary (Total Company)" sheetId="5" r:id="rId2"/>
    <sheet name="REC Purchases" sheetId="17" r:id="rId3"/>
    <sheet name="Available Fund Projects" sheetId="1" r:id="rId4"/>
    <sheet name="Project reconciliation " sheetId="14" r:id="rId5"/>
    <sheet name="REC Position Reconciliation" sheetId="18" r:id="rId6"/>
    <sheet name="Avail Fund Details" sheetId="8" r:id="rId7"/>
    <sheet name="Avail Fund Criteria" sheetId="7" r:id="rId8"/>
  </sheets>
  <definedNames>
    <definedName name="_xlnm._FilterDatabase" localSheetId="3" hidden="1">'Available Fund Projects'!#REF!</definedName>
    <definedName name="_xlnm.Print_Area" localSheetId="6">'Avail Fund Details'!$A$1:$E$56</definedName>
    <definedName name="_xlnm.Print_Area" localSheetId="0">'Summary (Utah)'!$A$1:$N$55</definedName>
    <definedName name="_xlnm.Print_Titles" localSheetId="3">'Available Fund Projects'!$34:$34</definedName>
    <definedName name="_xlnm.Print_Titles" localSheetId="1">'Summary (Total Company)'!$A:$A</definedName>
    <definedName name="_xlnm.Print_Titles" localSheetId="0">'Summary (Utah)'!$A:$A</definedName>
  </definedNames>
  <calcPr calcId="125725" calcMode="manual"/>
</workbook>
</file>

<file path=xl/calcChain.xml><?xml version="1.0" encoding="utf-8"?>
<calcChain xmlns="http://schemas.openxmlformats.org/spreadsheetml/2006/main">
  <c r="D18" i="18"/>
  <c r="D17"/>
  <c r="D19" s="1"/>
  <c r="C17"/>
  <c r="C19" s="1"/>
  <c r="D10"/>
  <c r="C9"/>
  <c r="C11" s="1"/>
  <c r="D9" l="1"/>
  <c r="D11" s="1"/>
  <c r="E82" i="1" l="1"/>
  <c r="C17"/>
  <c r="C12"/>
  <c r="B12"/>
  <c r="C11"/>
  <c r="B11"/>
  <c r="N33" i="5"/>
  <c r="N10"/>
  <c r="N8"/>
  <c r="N13" i="4"/>
  <c r="N10"/>
  <c r="N20" l="1"/>
  <c r="N19"/>
  <c r="N18"/>
  <c r="N17"/>
  <c r="N16"/>
  <c r="N15"/>
  <c r="N14"/>
  <c r="H10" i="17"/>
  <c r="F56" l="1"/>
  <c r="C56"/>
  <c r="G54"/>
  <c r="D54"/>
  <c r="H54" s="1"/>
  <c r="G53"/>
  <c r="D53"/>
  <c r="H53" s="1"/>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G10"/>
  <c r="G56" s="1"/>
  <c r="H56" l="1"/>
  <c r="D56"/>
  <c r="E56" s="1"/>
  <c r="C5" i="14"/>
  <c r="E22" i="8" l="1"/>
  <c r="C22"/>
  <c r="C9" i="14" l="1"/>
  <c r="M32" i="4"/>
  <c r="E86" i="1" l="1"/>
  <c r="B17"/>
  <c r="B5" i="14" s="1"/>
  <c r="M32" i="5"/>
  <c r="N24" l="1"/>
  <c r="M21"/>
  <c r="N13" l="1"/>
  <c r="L21"/>
  <c r="K21"/>
  <c r="J21"/>
  <c r="I21"/>
  <c r="H21"/>
  <c r="G21"/>
  <c r="F21"/>
  <c r="E21"/>
  <c r="D21"/>
  <c r="C21"/>
  <c r="B21"/>
  <c r="C19" i="8" l="1"/>
  <c r="C11" i="14" l="1"/>
  <c r="C12" s="1"/>
  <c r="B11"/>
  <c r="E88" i="1" l="1"/>
  <c r="B12" i="14"/>
  <c r="E19" i="8" l="1"/>
  <c r="B18" i="1" l="1"/>
  <c r="C18" l="1"/>
  <c r="B19"/>
  <c r="M23" i="5"/>
  <c r="M25" s="1"/>
  <c r="L23"/>
  <c r="L25" s="1"/>
  <c r="K23"/>
  <c r="K25" s="1"/>
  <c r="J23"/>
  <c r="J25" s="1"/>
  <c r="I23"/>
  <c r="I25" s="1"/>
  <c r="H23"/>
  <c r="H25" s="1"/>
  <c r="G23"/>
  <c r="G25" s="1"/>
  <c r="F23"/>
  <c r="F25" s="1"/>
  <c r="E23"/>
  <c r="E25" s="1"/>
  <c r="D23"/>
  <c r="D25" s="1"/>
  <c r="C23"/>
  <c r="C25" s="1"/>
  <c r="B23"/>
  <c r="B25" s="1"/>
  <c r="N33" i="4" l="1"/>
  <c r="M34"/>
  <c r="L32"/>
  <c r="L34" s="1"/>
  <c r="K32"/>
  <c r="K34" s="1"/>
  <c r="J32"/>
  <c r="J34" s="1"/>
  <c r="I32"/>
  <c r="I34" s="1"/>
  <c r="H32"/>
  <c r="H34" s="1"/>
  <c r="G32"/>
  <c r="G34" s="1"/>
  <c r="F32"/>
  <c r="F34" s="1"/>
  <c r="E32"/>
  <c r="E34" s="1"/>
  <c r="D32"/>
  <c r="D34" s="1"/>
  <c r="C32"/>
  <c r="C34" s="1"/>
  <c r="B32"/>
  <c r="B34" s="1"/>
  <c r="L32" i="5" l="1"/>
  <c r="K32"/>
  <c r="J32"/>
  <c r="I32"/>
  <c r="H32"/>
  <c r="G32"/>
  <c r="F32"/>
  <c r="E32"/>
  <c r="D32"/>
  <c r="C32"/>
  <c r="B32"/>
  <c r="N8" i="4" l="1"/>
  <c r="C9" i="1" l="1"/>
  <c r="C25"/>
  <c r="C26" s="1"/>
  <c r="B25"/>
  <c r="B26" s="1"/>
  <c r="E16" i="8"/>
  <c r="C16"/>
  <c r="N31" i="4"/>
  <c r="D39" s="1"/>
  <c r="E39" s="1"/>
  <c r="G39" s="1"/>
  <c r="E13" i="8"/>
  <c r="C13"/>
  <c r="B21" i="4"/>
  <c r="C21"/>
  <c r="D21"/>
  <c r="E21"/>
  <c r="F21"/>
  <c r="G21"/>
  <c r="H21"/>
  <c r="I21"/>
  <c r="J21"/>
  <c r="K21"/>
  <c r="L21"/>
  <c r="M21"/>
  <c r="N14" i="5"/>
  <c r="N15"/>
  <c r="N16"/>
  <c r="N17"/>
  <c r="N18"/>
  <c r="N19"/>
  <c r="N20"/>
  <c r="N24" i="4"/>
  <c r="B10" i="1"/>
  <c r="B9"/>
  <c r="B14" s="1"/>
  <c r="B15" s="1"/>
  <c r="C4" i="8"/>
  <c r="E4"/>
  <c r="C7"/>
  <c r="E7"/>
  <c r="C10"/>
  <c r="E10"/>
  <c r="M34" i="5"/>
  <c r="L34"/>
  <c r="K34"/>
  <c r="J34"/>
  <c r="I34"/>
  <c r="H34"/>
  <c r="G34"/>
  <c r="F34"/>
  <c r="E34"/>
  <c r="D34"/>
  <c r="C34"/>
  <c r="B34"/>
  <c r="N31"/>
  <c r="E39" s="1"/>
  <c r="F39" s="1"/>
  <c r="H39" s="1"/>
  <c r="N32"/>
  <c r="N21" i="4" l="1"/>
  <c r="N21" i="5"/>
  <c r="C10" i="1"/>
  <c r="C14" s="1"/>
  <c r="C15" s="1"/>
  <c r="J23" i="4"/>
  <c r="J25" s="1"/>
  <c r="F23"/>
  <c r="F25" s="1"/>
  <c r="B23"/>
  <c r="B25" s="1"/>
  <c r="M23"/>
  <c r="M25" s="1"/>
  <c r="I23"/>
  <c r="I25" s="1"/>
  <c r="E23"/>
  <c r="E25" s="1"/>
  <c r="L23"/>
  <c r="L25" s="1"/>
  <c r="H23"/>
  <c r="H25" s="1"/>
  <c r="D23"/>
  <c r="D25" s="1"/>
  <c r="K23"/>
  <c r="K25" s="1"/>
  <c r="G23"/>
  <c r="G25" s="1"/>
  <c r="C23"/>
  <c r="C25" s="1"/>
  <c r="N32"/>
  <c r="C19" i="1"/>
  <c r="N25" i="5"/>
  <c r="N23"/>
  <c r="N34"/>
  <c r="E89" i="1"/>
  <c r="B21" s="1"/>
  <c r="B28" s="1"/>
  <c r="N34" i="4"/>
  <c r="N25" l="1"/>
  <c r="N23"/>
  <c r="C21" i="1"/>
  <c r="C28" s="1"/>
</calcChain>
</file>

<file path=xl/sharedStrings.xml><?xml version="1.0" encoding="utf-8"?>
<sst xmlns="http://schemas.openxmlformats.org/spreadsheetml/2006/main" count="662" uniqueCount="346">
  <si>
    <r>
      <t>Technology</t>
    </r>
    <r>
      <rPr>
        <sz val="10"/>
        <rFont val="Arial"/>
        <family val="2"/>
      </rPr>
      <t xml:space="preserve"> - Is the product available in the current year?</t>
    </r>
  </si>
  <si>
    <r>
      <t>Site</t>
    </r>
    <r>
      <rPr>
        <sz val="10"/>
        <rFont val="Arial"/>
        <family val="2"/>
      </rPr>
      <t xml:space="preserve"> – Is the project sponsor ready to proceed with the project (i.e. efforts undertaken related to feasibility, financial agreements, permitting).  Can the site effectively host a renewable energy project? Is permitting required?  Have rights, options or leases been granted to secure site control? What is the probability of the project being built?</t>
    </r>
  </si>
  <si>
    <r>
      <t>Additionally</t>
    </r>
    <r>
      <rPr>
        <sz val="10"/>
        <rFont val="Arial"/>
        <family val="2"/>
      </rPr>
      <t xml:space="preserve"> - Can these funds be used to make the difference in bringing additional renewable resources on line? </t>
    </r>
  </si>
  <si>
    <r>
      <t>Availability</t>
    </r>
    <r>
      <rPr>
        <sz val="10"/>
        <rFont val="Arial"/>
        <family val="2"/>
      </rPr>
      <t xml:space="preserve"> - Are the green tags produced available for purchase?</t>
    </r>
  </si>
  <si>
    <r>
      <t>Community Benefit</t>
    </r>
    <r>
      <rPr>
        <sz val="10"/>
        <rFont val="Arial"/>
        <family val="2"/>
      </rPr>
      <t xml:space="preserve"> - Can benefits be leveraged for the benefit of the community and Blue Sky customers?  What are the secondary environmental and economic benefits?</t>
    </r>
  </si>
  <si>
    <t>The following criteria are considered equally - however if any one measure carries more weight it is community benefit:</t>
  </si>
  <si>
    <t>Each application is reviewed with the following consideration given to the individual project. Does the project:</t>
  </si>
  <si>
    <t>Completion Date</t>
  </si>
  <si>
    <t>ROCKY MOUNTAIN POWER</t>
  </si>
  <si>
    <t xml:space="preserve">TOTAL </t>
  </si>
  <si>
    <t xml:space="preserve">Customer Communications </t>
  </si>
  <si>
    <t>Fulfillment-Energy Program Support</t>
  </si>
  <si>
    <t xml:space="preserve">Product Management </t>
  </si>
  <si>
    <t>Available Funds</t>
  </si>
  <si>
    <t>*Interest Earned</t>
  </si>
  <si>
    <t>Total Available Funds</t>
  </si>
  <si>
    <t xml:space="preserve">Residential </t>
  </si>
  <si>
    <t xml:space="preserve">Non-Residential </t>
  </si>
  <si>
    <t>Total</t>
  </si>
  <si>
    <t>New</t>
  </si>
  <si>
    <t>Existing</t>
  </si>
  <si>
    <t>Customers</t>
  </si>
  <si>
    <t>Blocks</t>
  </si>
  <si>
    <t>Renewables</t>
  </si>
  <si>
    <t>Product Name</t>
  </si>
  <si>
    <t>Block Size (kWh)</t>
  </si>
  <si>
    <t>Spanish Fork, UT</t>
  </si>
  <si>
    <t>Blocks Sold</t>
  </si>
  <si>
    <t>Sold</t>
  </si>
  <si>
    <t>MWH Sold</t>
  </si>
  <si>
    <t xml:space="preserve">Blue Sky </t>
  </si>
  <si>
    <t xml:space="preserve">Block Product Purchases - Blue Sky Block </t>
  </si>
  <si>
    <t>Generator</t>
  </si>
  <si>
    <t>Net MWH</t>
  </si>
  <si>
    <t>Facility</t>
  </si>
  <si>
    <t>Facility Name</t>
  </si>
  <si>
    <t>of Attestations</t>
  </si>
  <si>
    <t>MWH</t>
  </si>
  <si>
    <t xml:space="preserve">Used to </t>
  </si>
  <si>
    <t>Renewable</t>
  </si>
  <si>
    <t>Date</t>
  </si>
  <si>
    <t>Installation</t>
  </si>
  <si>
    <t>Tradable</t>
  </si>
  <si>
    <t>or Wholesale</t>
  </si>
  <si>
    <t>Location</t>
  </si>
  <si>
    <t>Purchased or</t>
  </si>
  <si>
    <t>Resold or</t>
  </si>
  <si>
    <t xml:space="preserve">Meet Sales </t>
  </si>
  <si>
    <t>Fuel</t>
  </si>
  <si>
    <t>Generated</t>
  </si>
  <si>
    <t>Supplier</t>
  </si>
  <si>
    <t>(City, State)</t>
  </si>
  <si>
    <t>Self Consumed</t>
  </si>
  <si>
    <t>Requirement</t>
  </si>
  <si>
    <t>Type</t>
  </si>
  <si>
    <t>(Mo/Yr)</t>
  </si>
  <si>
    <t>Credits?</t>
  </si>
  <si>
    <t xml:space="preserve">Wind </t>
  </si>
  <si>
    <t>Yes</t>
  </si>
  <si>
    <t>*Ratemaking Treatment effective August 28, 2007</t>
  </si>
  <si>
    <t>Utah Allocated</t>
  </si>
  <si>
    <t>PacifiCorp</t>
  </si>
  <si>
    <t>REVENUES AND COSTS</t>
  </si>
  <si>
    <t>Cost</t>
  </si>
  <si>
    <t>per REC</t>
  </si>
  <si>
    <t>UTAH CUSTOMER PARTICIPATION  - BLOCK PURCHASES AND SALES</t>
  </si>
  <si>
    <t>Total Program MWH</t>
  </si>
  <si>
    <t>Total Cost</t>
  </si>
  <si>
    <t xml:space="preserve">Administration </t>
  </si>
  <si>
    <t xml:space="preserve">100 kWh </t>
  </si>
  <si>
    <t xml:space="preserve">Project Status </t>
  </si>
  <si>
    <t xml:space="preserve">Location </t>
  </si>
  <si>
    <t xml:space="preserve">Technology </t>
  </si>
  <si>
    <t xml:space="preserve">Funding Award </t>
  </si>
  <si>
    <t xml:space="preserve">Funding Award Application History </t>
  </si>
  <si>
    <t xml:space="preserve">Total Projects Selected </t>
  </si>
  <si>
    <t>Total Utah Applications Received</t>
  </si>
  <si>
    <t xml:space="preserve">Utah Projects Selected </t>
  </si>
  <si>
    <t xml:space="preserve">2006  Experience </t>
  </si>
  <si>
    <t xml:space="preserve">2006 % Awarded </t>
  </si>
  <si>
    <t xml:space="preserve">2007  Experience </t>
  </si>
  <si>
    <t xml:space="preserve">2007 % Awarded </t>
  </si>
  <si>
    <t xml:space="preserve">Project Standards and Evaluation Criteria </t>
  </si>
  <si>
    <t xml:space="preserve">Rocky Mountain Power favors projects and activities that: </t>
  </si>
  <si>
    <t>Result in the production of renewable electricity</t>
  </si>
  <si>
    <t>Support communities through a strong education and public engagement component</t>
  </si>
  <si>
    <t>Support a Blue Sky customer project</t>
  </si>
  <si>
    <t>Build regional capability</t>
  </si>
  <si>
    <t>Take  advantage of other incentives and tax credits available to support the project </t>
  </si>
  <si>
    <t>Assist in the creation of new renewable electricity sources within PacifiCorp’s Rocky Mountain Power/Pacific Power service areas</t>
  </si>
  <si>
    <t>Stimulate renewable energy development by increasing the capacity of individuals, community groups or other organizations to undertake and support renewable energy development in their respective communities</t>
  </si>
  <si>
    <t>Encourage research and development of renewable energy sources</t>
  </si>
  <si>
    <t xml:space="preserve">2008  Experience </t>
  </si>
  <si>
    <t xml:space="preserve">2008 % Awarded </t>
  </si>
  <si>
    <t>Revenue</t>
  </si>
  <si>
    <t xml:space="preserve">Affinity Groups </t>
  </si>
  <si>
    <t xml:space="preserve">Business Partnership Program </t>
  </si>
  <si>
    <t xml:space="preserve">Printed Collateral </t>
  </si>
  <si>
    <t>Renewable Energy Credits
(Tag) Costs</t>
  </si>
  <si>
    <t>Total Utah Blue Sky Customers</t>
  </si>
  <si>
    <t>Total Monthly 100 kWh Block Sales</t>
  </si>
  <si>
    <t>Total Block Sales MWh</t>
  </si>
  <si>
    <t>Revenues are credited to FERC account 254, Other Regulatory Liabilities</t>
  </si>
  <si>
    <t>Renewable energy credit (RECs or Tags) purchases are debited to FERC account 254, Other Regulatory Liabilities</t>
  </si>
  <si>
    <t>Program expenses are debited to FERC account 254, Other Regulatory Liabilities</t>
  </si>
  <si>
    <t>Renewable Energy Credits 
(Tag) MWh Purchase</t>
  </si>
  <si>
    <t>Renewable Energy Credits 
(Tag) MWh Balance</t>
  </si>
  <si>
    <t xml:space="preserve">Total Costs
(Tags and Program Costs) </t>
  </si>
  <si>
    <t>Total Company</t>
  </si>
  <si>
    <t>Utah</t>
  </si>
  <si>
    <t xml:space="preserve">2009  Experience </t>
  </si>
  <si>
    <t xml:space="preserve">2009 % Awarded </t>
  </si>
  <si>
    <t xml:space="preserve">IDAHO </t>
  </si>
  <si>
    <t xml:space="preserve">OREGON </t>
  </si>
  <si>
    <t xml:space="preserve">UTAH </t>
  </si>
  <si>
    <t xml:space="preserve">WASHINGTON </t>
  </si>
  <si>
    <t xml:space="preserve">WYOMING </t>
  </si>
  <si>
    <t>Wind</t>
  </si>
  <si>
    <t>Elmore County, ID</t>
  </si>
  <si>
    <t>TOTAL COMPANY CUSTOMER PARTICIPATION  - BLOCK PURCHASES AND SALES</t>
  </si>
  <si>
    <t>Total Renewable Energy</t>
  </si>
  <si>
    <t>Program Costs</t>
  </si>
  <si>
    <r>
      <t>Geography</t>
    </r>
    <r>
      <rPr>
        <sz val="10"/>
        <rFont val="Arial"/>
        <family val="2"/>
      </rPr>
      <t xml:space="preserve"> - Proportional contribution to Pacific Power/Rocky Mountain Power service areas: CA, ID, OR, UT, WA, WY based on Blue Sky option customer subscription levels</t>
    </r>
  </si>
  <si>
    <r>
      <t>Best Practice Standards</t>
    </r>
    <r>
      <rPr>
        <sz val="10"/>
        <rFont val="Arial"/>
        <family val="2"/>
      </rPr>
      <t xml:space="preserve"> - Does the project meet regional Green-e standards or state specific legislation/standards or other applicable governmental environmental impact criteria</t>
    </r>
  </si>
  <si>
    <t>2010 Experience</t>
  </si>
  <si>
    <t xml:space="preserve">CALIFORNIA </t>
  </si>
  <si>
    <t>Klondike I</t>
  </si>
  <si>
    <t>Net available funds spending</t>
  </si>
  <si>
    <r>
      <t>Fuel Source</t>
    </r>
    <r>
      <rPr>
        <sz val="10"/>
        <rFont val="Arial"/>
        <family val="2"/>
      </rPr>
      <t xml:space="preserve"> - Is the renewable resource one eligible under the tariff - wind, solar, geothermal, certified low-impact hydro, pipeline or irrigation canal hydroelectric system, wave energy, low-emissions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to help facilitate the commercial application of renewable energy technologies.</t>
    </r>
  </si>
  <si>
    <t>BLUE SKY BLOCK RENEWABLE ENERGY PROGRAM - UTAH</t>
  </si>
  <si>
    <t>Less returned project funds</t>
  </si>
  <si>
    <t>Detail of returned project funds in Project Reconciliation Section</t>
  </si>
  <si>
    <t>2010 % Awarded</t>
  </si>
  <si>
    <t>Walla Walla County, WA</t>
  </si>
  <si>
    <t>Sherman County, OR</t>
  </si>
  <si>
    <t>Klondike III</t>
  </si>
  <si>
    <t>Kittitas County, WA</t>
  </si>
  <si>
    <t>Klickitat, WA</t>
  </si>
  <si>
    <t>Obligation as of December 2011</t>
  </si>
  <si>
    <t>2011 Experience</t>
  </si>
  <si>
    <t>2011 % Awarded</t>
  </si>
  <si>
    <t xml:space="preserve">Golden Valley Wind Park </t>
  </si>
  <si>
    <t xml:space="preserve">Payne's Ferry Wind Park </t>
  </si>
  <si>
    <t xml:space="preserve">Salmon Falls Wind Park </t>
  </si>
  <si>
    <t xml:space="preserve">Yahoo Creek Wind Park </t>
  </si>
  <si>
    <t xml:space="preserve">Lander, WY </t>
  </si>
  <si>
    <t xml:space="preserve">Solar </t>
  </si>
  <si>
    <t xml:space="preserve">Salt Lake City, UT </t>
  </si>
  <si>
    <t xml:space="preserve">Park City, UT </t>
  </si>
  <si>
    <t xml:space="preserve">Cedar City, UT </t>
  </si>
  <si>
    <t xml:space="preserve">Portland, OR </t>
  </si>
  <si>
    <t xml:space="preserve">Medford, OR </t>
  </si>
  <si>
    <t xml:space="preserve">Pendleton, OR </t>
  </si>
  <si>
    <t>Walla Walla, WA</t>
  </si>
  <si>
    <t xml:space="preserve">Total Applications Received Systemwide </t>
  </si>
  <si>
    <t xml:space="preserve">New projects or additions to existing renewable energy projects </t>
  </si>
  <si>
    <t xml:space="preserve">Locally-owned, commercial-scale, with capacity less than 10 MW </t>
  </si>
  <si>
    <t xml:space="preserve">Off-grid projects </t>
  </si>
  <si>
    <t xml:space="preserve">Passive solar or thermal solar systems </t>
  </si>
  <si>
    <t xml:space="preserve">Geothermal heat pump systems </t>
  </si>
  <si>
    <t xml:space="preserve">Residential installations </t>
  </si>
  <si>
    <t xml:space="preserve">Activities not directly related to the capital costs of new renewable energy systems, such as: </t>
  </si>
  <si>
    <t xml:space="preserve">Structural or other site improvements </t>
  </si>
  <si>
    <t xml:space="preserve">Fees incurred for project estimates or bids </t>
  </si>
  <si>
    <t xml:space="preserve">Costs associated with an initial site evaluation </t>
  </si>
  <si>
    <t xml:space="preserve">Landscaping </t>
  </si>
  <si>
    <t xml:space="preserve">Administrative or project management costs </t>
  </si>
  <si>
    <t xml:space="preserve">Maintenance costs </t>
  </si>
  <si>
    <t xml:space="preserve">Note:  Reasonable design costs proposed for the purpose of optimizing the facility’s energy production will be considered, however, Blue Sky funding may not be used to recoup the costs for preliminary designs incurred prior to application submission.  </t>
  </si>
  <si>
    <t>Preferred project characteristics</t>
  </si>
  <si>
    <t xml:space="preserve">Support communities through a strong education and public engagement component </t>
  </si>
  <si>
    <t xml:space="preserve">Are sponsored by a Blue Sky customer/community </t>
  </si>
  <si>
    <t xml:space="preserve">Build regional capability </t>
  </si>
  <si>
    <t xml:space="preserve">Take advantage of other funding sources, incentives and tax credits available to support the project (we recommend using the Database of State Incentives for Renewable Energy(DSIRE) as a resource to identify other funding opportunities) </t>
  </si>
  <si>
    <t xml:space="preserve">Renewable energy project types (those that generate grid-tied electricity) eligible to receive funding through the Blue Sky program must produce new sources of electricity generation fueled by: wind; solar PV; geothermal energy; certified low impact hydro; pipeline or irrigation canal hydropower; wave energy or tidal action; low emissions biomass based on Low-emissions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
  </si>
  <si>
    <t xml:space="preserve">Served by Rocky Mountain Power or Pacific Power  (located in the Rocky Mountain Power or Pacific Power service area) </t>
  </si>
  <si>
    <t xml:space="preserve">Equipped with electronic monitoring system to collect inverter energy production data for a period of five years. The monitoring system must consist of a production history electronic database, web-page component, and a public web link to be added to Rocky Mountain Power or Pacific Power's web page for educational purposes. </t>
  </si>
  <si>
    <t xml:space="preserve">Installations that provide direct financial benefit to a for-profit business may be considered, but only if the organization is a Blue Sky participant at the Visionary level.  All other organizations are expected to enroll as a Blue Sky business partner as of the date the funding award agreement is signed. </t>
  </si>
  <si>
    <t xml:space="preserve">Projects that bring new renewable energy capacity to the region are preferred, though funding research and development projects that encourages renewable energy market transformation and accelerates marketability of renewable energy technologies will be considered. </t>
  </si>
  <si>
    <t xml:space="preserve">Funding is not available for: </t>
  </si>
  <si>
    <t xml:space="preserve">Projects that have received funding through other company programs such as the Utah Solar Incentive program </t>
  </si>
  <si>
    <t>Eligible renewable energy technologies</t>
  </si>
  <si>
    <t xml:space="preserve">Provide strong environmental and economic benefit to local communities and customers </t>
  </si>
  <si>
    <t>Size (kW)</t>
  </si>
  <si>
    <t>Under Development</t>
  </si>
  <si>
    <t xml:space="preserve">*Spanish Fork REC purchases.  200,000 contract quantity of RECs. Contract terminates when that amount is delivered to PacifiCorp and paid to seller; 160,000 RECs must be delivered by 11/30/2012.  Total contract $900,000. </t>
  </si>
  <si>
    <t xml:space="preserve">List of New Renewable Purchases and Generation Used to Meet Sales Requirement  - January 2012 - December 2012 </t>
  </si>
  <si>
    <t>For the Period January 2012 - December 2012</t>
  </si>
  <si>
    <t>Community Projects Awarded - 2012</t>
  </si>
  <si>
    <t xml:space="preserve">2012 - COMMUNITY PROJECT FUNDING AWARD COMMITMENTS AND PROJECT STATUS </t>
  </si>
  <si>
    <t>Smith River, CA</t>
  </si>
  <si>
    <r>
      <rPr>
        <b/>
        <sz val="10"/>
        <rFont val="Arial"/>
        <family val="2"/>
      </rPr>
      <t>Walla Walla Community College</t>
    </r>
    <r>
      <rPr>
        <sz val="10"/>
        <rFont val="Arial"/>
        <family val="2"/>
      </rPr>
      <t xml:space="preserve"> plans to install a two wind turbines (one residential scale and one farm scale) to serve as the centerpieces for its Renewable Energy Park.  The wind turbines will be used to educate the community about distributed wind and provide hands-on training to students in the College’s Energy Systems Training program, which prepares students to work in the region’s growing wind energy sector. A sophisticated monitoring and control system that will interface with the wind turbines. </t>
    </r>
  </si>
  <si>
    <t>23.8  - 55</t>
  </si>
  <si>
    <t xml:space="preserve">Yakima, WA </t>
  </si>
  <si>
    <t xml:space="preserve">Under Development </t>
  </si>
  <si>
    <r>
      <rPr>
        <b/>
        <sz val="10"/>
        <rFont val="Arial"/>
        <family val="2"/>
      </rPr>
      <t>Deschutes County Fairgrounds</t>
    </r>
    <r>
      <rPr>
        <sz val="10"/>
        <rFont val="Arial"/>
        <family val="2"/>
      </rPr>
      <t xml:space="preserve"> plans to install a solar array atop the Hooker Creek Event Center. The installation will include a prominent interactive display and kiosk located at the entry to the fairgrounds. Their goals are to demonstrate the Fairgrounds’ continuing commitment to sustainability following their recent efficient lighting upgrade project, to educate the public about solar, and to do their part to manage County costs by reducing their energy expenses over time.</t>
    </r>
  </si>
  <si>
    <t xml:space="preserve">Redmond, OR </t>
  </si>
  <si>
    <t xml:space="preserve">Lakeview, OR </t>
  </si>
  <si>
    <r>
      <t xml:space="preserve">A solar array will be installed at the </t>
    </r>
    <r>
      <rPr>
        <b/>
        <sz val="10"/>
        <rFont val="Arial"/>
        <family val="2"/>
      </rPr>
      <t xml:space="preserve">Lakeview 4H and FFA Farm and Solar Learning Center </t>
    </r>
    <r>
      <rPr>
        <sz val="10"/>
        <rFont val="Arial"/>
        <family val="2"/>
      </rPr>
      <t xml:space="preserve">to provide to provide a hands-on learning environment for young people in the community to gain practical experience with solar technology and agricultural practices. The solar modules will be ground mounted.  The installation will include a covered observation platform and educational display which provides educational information about the system configuration including a description of each of the main system components, a discussion of the benefits of renewable energy, and information on how homeowners and businesses can get involved with solar themselves.  Live production data from the system’s internet-based monitoring system will also be displayed on flat screen monitors in the Lakeview High School and Lake County Resource Initiative office. </t>
    </r>
  </si>
  <si>
    <r>
      <t>Linn County plans to install a solar array atop the Li</t>
    </r>
    <r>
      <rPr>
        <b/>
        <sz val="10"/>
        <rFont val="Arial"/>
        <family val="2"/>
      </rPr>
      <t>nn County Expo Center's  Livestock Pavilion.</t>
    </r>
    <r>
      <rPr>
        <sz val="10"/>
        <rFont val="Arial"/>
        <family val="2"/>
      </rPr>
      <t xml:space="preserve"> This project will be the first of a multi-phase array planned for the Linn County Expo Livestock Pavilion.  The goals of the project are two-fold: to demonstrate the viability of solar in the community and to mitigate their energy costs. A kiosk with real-time production information and a large solar educational display that includes information about the Blue Sky program are planned for the public lobby of the exposition hall.</t>
    </r>
  </si>
  <si>
    <t xml:space="preserve">Albany, OR </t>
  </si>
  <si>
    <t xml:space="preserve">45-100 </t>
  </si>
  <si>
    <r>
      <rPr>
        <b/>
        <sz val="10"/>
        <rFont val="Arial"/>
        <family val="2"/>
      </rPr>
      <t>Rogue Valley International Airport</t>
    </r>
    <r>
      <rPr>
        <sz val="10"/>
        <rFont val="Arial"/>
        <family val="2"/>
      </rPr>
      <t xml:space="preserve"> plans to install a solar awning that will run from the airport's parking are to the entrance of the terminal, providing shade protection from the elements and a source of renewable energy. The project will include an interactive monitor in the airport that will be co-located with a popular, existing interactive weather station in the terminal.  The installation is expected to be a flagship project for the Rogue Solar initiative, a community-based effort supported by the Rogue Valley Council of Governments to make solar more accessible and affordable for businesses and residents.  </t>
    </r>
  </si>
  <si>
    <t xml:space="preserve">Coos Bay, OR </t>
  </si>
  <si>
    <t xml:space="preserve">Hood River, OR </t>
  </si>
  <si>
    <t xml:space="preserve">2012 Experience </t>
  </si>
  <si>
    <t xml:space="preserve">2012 % Awarded </t>
  </si>
  <si>
    <t>Provide strong environmental and economic benefit to local communities and Rocky Mountain Power/Pacific Power customers</t>
  </si>
  <si>
    <t xml:space="preserve">Burley Butte Wind Project </t>
  </si>
  <si>
    <t>Camp Reed Wind Park</t>
  </si>
  <si>
    <t>Pilgrim Stage Station Wind Park, LLC</t>
  </si>
  <si>
    <t>Yahoo Creek Wind Park</t>
  </si>
  <si>
    <t xml:space="preserve">PaTu Wind Farm </t>
  </si>
  <si>
    <t>Kittitas Valley Wind Farm</t>
  </si>
  <si>
    <t>Condon Wind Power Project Phase II</t>
  </si>
  <si>
    <t>Condon Wind Power Project</t>
  </si>
  <si>
    <t>Stateline (WA) - FPL Energy Vansycle LLC</t>
  </si>
  <si>
    <t>Rockland Wind Farm</t>
  </si>
  <si>
    <t>White Creek Wind I</t>
  </si>
  <si>
    <t>Wheat Field Wind Farm</t>
  </si>
  <si>
    <t>Elkhorn Valley Wind Farm</t>
  </si>
  <si>
    <t>Cassia County, ID</t>
  </si>
  <si>
    <t>Twin Falls County, ID</t>
  </si>
  <si>
    <t>Gilliam County, OR</t>
  </si>
  <si>
    <t>Power County, ID</t>
  </si>
  <si>
    <t>Union County, OR</t>
  </si>
  <si>
    <t>Customer Education and Outreach</t>
  </si>
  <si>
    <t xml:space="preserve">January 1, 2012 through December 31, 2012 </t>
  </si>
  <si>
    <t xml:space="preserve">January 1, 2012  through December 31, 2012 </t>
  </si>
  <si>
    <t>Funding Requirements &amp; Eligibility  - CY 2012</t>
  </si>
  <si>
    <t xml:space="preserve">Completed by December 31, 2013.  If project is associated with the construction of a new building or structure, a one-year extension may be considered on a case-by-case basis. </t>
  </si>
  <si>
    <r>
      <rPr>
        <b/>
        <sz val="10"/>
        <rFont val="Arial"/>
        <family val="2"/>
      </rPr>
      <t>Consolidated Irrigation</t>
    </r>
    <r>
      <rPr>
        <sz val="10"/>
        <rFont val="Arial"/>
        <family val="2"/>
      </rPr>
      <t xml:space="preserve"> a nonprofit corporation that provides irrigation water to over 450 water-stockholders plans to construct a hydro project as part of an irrigation piping project. In addition to generating renewable energy, the piping will conserve over 3.3 billion gallons of water a year, reduce pumping energy use, and improve water quality. A display about the project will be installed at the popular Glendale Reservoir.</t>
    </r>
  </si>
  <si>
    <t>Preston, ID</t>
  </si>
  <si>
    <r>
      <t xml:space="preserve">The </t>
    </r>
    <r>
      <rPr>
        <b/>
        <sz val="10"/>
        <rFont val="Arial"/>
        <family val="2"/>
      </rPr>
      <t>June Key Delta Community Center the</t>
    </r>
    <r>
      <rPr>
        <sz val="10"/>
        <rFont val="Arial"/>
        <family val="2"/>
      </rPr>
      <t xml:space="preserve"> first African American-owned building to pursue the Living Building Challenge, a designation of the Cascadia Green Building Council plans to install a solar array that will make this recently renovated and sustainably-designed building a net zero facility. </t>
    </r>
  </si>
  <si>
    <r>
      <t xml:space="preserve">The </t>
    </r>
    <r>
      <rPr>
        <b/>
        <sz val="10"/>
        <rFont val="Arial"/>
        <family val="2"/>
      </rPr>
      <t>National Outdoor Leadership School</t>
    </r>
    <r>
      <rPr>
        <sz val="10"/>
        <rFont val="Arial"/>
        <family val="2"/>
      </rPr>
      <t xml:space="preserve"> (NOLS), a  non-profit outdoor education school dedicated to teaching environmental ethics, technical outdoor skills, safety and judgment, and leadership on extended wilderness expeditions plans to install a roof-top solar system, phase one of a two-phase array totaling 47 kw at their international headquarters.  A monitoring system showing real-time production will be linked to one central monitoring database and monitors in the Noble Hotel (on Main Street) and in the gallery of their international headquarters building.  </t>
    </r>
  </si>
  <si>
    <t xml:space="preserve">Certified Low-Impact Hydro </t>
  </si>
  <si>
    <r>
      <rPr>
        <b/>
        <sz val="10"/>
        <rFont val="Arial"/>
        <family val="2"/>
      </rPr>
      <t>Artspace</t>
    </r>
    <r>
      <rPr>
        <sz val="10"/>
        <rFont val="Arial"/>
        <family val="2"/>
      </rPr>
      <t xml:space="preserve">, a non-profit  developer  that provides  multi-use spaces for artists, non-profits and other cultural organizations plans to install  352 rooftop solar panels  and 390 solar panels on a surface parking structure at a new site under construction that was previously a metal scrap-yard and recycling facility.  The project will demonstrate how a mixed-use, high performance building can be powered by solar and how a solar installation can be part of a building’s visual aesthetic design. </t>
    </r>
  </si>
  <si>
    <t>Salt Lake City, UT</t>
  </si>
  <si>
    <r>
      <t xml:space="preserve">The </t>
    </r>
    <r>
      <rPr>
        <b/>
        <sz val="10"/>
        <rFont val="Arial"/>
        <family val="2"/>
      </rPr>
      <t>Salt Lake City School District</t>
    </r>
    <r>
      <rPr>
        <sz val="10"/>
        <rFont val="Arial"/>
        <family val="2"/>
      </rPr>
      <t xml:space="preserve">s new </t>
    </r>
    <r>
      <rPr>
        <b/>
        <sz val="10"/>
        <rFont val="Arial"/>
        <family val="2"/>
      </rPr>
      <t xml:space="preserve">Community Learning Center </t>
    </r>
    <r>
      <rPr>
        <sz val="10"/>
        <rFont val="Arial"/>
        <family val="2"/>
      </rPr>
      <t xml:space="preserve">will have a solar array installed atop their new facility which will  address the expanding needs of students and community members - providing medical and dental services, adult education opportunities and a neighborhood meeting space.  A monitoring display and kiosk will be located in the  foyer of the new building to show real time  and historical data that will provide students  the opportunity create projects and teachers the ability to create curriculum about renewable energy.    </t>
    </r>
  </si>
  <si>
    <r>
      <t xml:space="preserve">The </t>
    </r>
    <r>
      <rPr>
        <b/>
        <sz val="10"/>
        <rFont val="Arial"/>
        <family val="2"/>
      </rPr>
      <t>Kostopulos Dream Foundation</t>
    </r>
    <r>
      <rPr>
        <sz val="10"/>
        <rFont val="Arial"/>
        <family val="2"/>
      </rPr>
      <t xml:space="preserve"> will install  a solar array atop the newly completed  equestrian center at </t>
    </r>
    <r>
      <rPr>
        <b/>
        <sz val="10"/>
        <rFont val="Arial"/>
        <family val="2"/>
      </rPr>
      <t xml:space="preserve">Camp Kostopulos </t>
    </r>
    <r>
      <rPr>
        <sz val="10"/>
        <rFont val="Arial"/>
        <family val="2"/>
      </rPr>
      <t xml:space="preserve">a summer camp where kids, teens, and adults with disabilities are able to engage in a variety of recreational activities. The goals for this project are to lower utility expenses so savings can be allocated to critical client service needs, increase awareness of sustainable energy to clients and their families.  </t>
    </r>
  </si>
  <si>
    <r>
      <rPr>
        <b/>
        <sz val="10"/>
        <rFont val="Arial"/>
        <family val="2"/>
      </rPr>
      <t>Mt Tabor Lutheran Church</t>
    </r>
    <r>
      <rPr>
        <sz val="10"/>
        <rFont val="Arial"/>
        <family val="2"/>
      </rPr>
      <t xml:space="preserve">, an organization that is part of Utah Interfaith Power and Light, a collaboration of churches acting collectively and individually to protect the earth’s ecosystems, safeguard public health, and ensure sufficient, sustainable energy for all will install a solar array on the newest wing of the church. A monitoring system installed in a public space will display real time operation and production of the system.  This church building is used seven days a week for many purposes including community meetings and recovery programs providing exposure to the solar array beyond its membership.   </t>
    </r>
  </si>
  <si>
    <r>
      <rPr>
        <b/>
        <sz val="10"/>
        <rFont val="Arial"/>
        <family val="2"/>
      </rPr>
      <t>Salt Lake Arts Academy</t>
    </r>
    <r>
      <rPr>
        <sz val="10"/>
        <rFont val="Arial"/>
        <family val="2"/>
      </rPr>
      <t xml:space="preserve">, a charter school plans to install a solar array atop their soon to be completed Arts Wing of the school.  Thousands of visitors are expected to interact with  a  kiosk displaying production data as well as  environmental and economic benefits of the solar array will be located in the lobby.  </t>
    </r>
  </si>
  <si>
    <r>
      <t xml:space="preserve">The </t>
    </r>
    <r>
      <rPr>
        <b/>
        <sz val="10"/>
        <rFont val="Arial"/>
        <family val="2"/>
      </rPr>
      <t xml:space="preserve">University of Utah </t>
    </r>
    <r>
      <rPr>
        <sz val="10"/>
        <rFont val="Arial"/>
        <family val="2"/>
      </rPr>
      <t xml:space="preserve">will install a solar array atop the four-story </t>
    </r>
    <r>
      <rPr>
        <b/>
        <sz val="10"/>
        <rFont val="Arial"/>
        <family val="2"/>
      </rPr>
      <t>Carolyn Tanner Irish Humanities building</t>
    </r>
    <r>
      <rPr>
        <sz val="10"/>
        <rFont val="Arial"/>
        <family val="2"/>
      </rPr>
      <t xml:space="preserve">  located  near the center of campus.  The building hosts hundreds of classes, outside speakers and a heavily trafficked deli.  Visitors to the building will have access to a dashboard monitor that will be housed in the lobby showcasing the project.  University students have driven the sustainability efforts on campus for many years and have spearheaded this project. Students will be involved throughout the project development and installation phases and leading the measurement aspects of the project.  </t>
    </r>
  </si>
  <si>
    <t xml:space="preserve">Salt Lake City,. UT </t>
  </si>
  <si>
    <r>
      <rPr>
        <b/>
        <sz val="10"/>
        <rFont val="Arial"/>
        <family val="2"/>
      </rPr>
      <t>Spectrum Academy</t>
    </r>
    <r>
      <rPr>
        <sz val="10"/>
        <rFont val="Arial"/>
        <family val="2"/>
      </rPr>
      <t xml:space="preserve">, a tuition-free charter school that specializes in the education of students on the Autism Spectrum will install a solar array that will not only help reduce utility costs it will provide opportunities to expose students to new technologies and innovations. Many children on the Autism Spectrum have strong affinities towards analytical and technologically oriented areas, and exposure to solar power technology may lead to future interests and breakthroughs for these students. </t>
    </r>
  </si>
  <si>
    <t xml:space="preserve">North Salt Lake City, UT </t>
  </si>
  <si>
    <t xml:space="preserve">South Salt Lake City, UT </t>
  </si>
  <si>
    <r>
      <t>The</t>
    </r>
    <r>
      <rPr>
        <b/>
        <sz val="10"/>
        <rFont val="Arial"/>
        <family val="2"/>
      </rPr>
      <t xml:space="preserve"> South Salt Lake Columbus Center</t>
    </r>
    <r>
      <rPr>
        <sz val="10"/>
        <rFont val="Arial"/>
        <family val="2"/>
      </rPr>
      <t>, community hub that houses a public library, gymnasium, senior center, small K-8 charter school and the County Parks and Recreation headquarters will install the final phase of a solar installation which will complete their 46 kw installation (36.6 of which is already installed and partially funded by Blue Sky).  In addition to the solar panel projects that the Columbus Center has implemented, the facility also uses some principles of sustainable living – upgrading to energy-efficient lighting in the gymnasium, implementing the first recycling program in any South Salt Lake city buildings and all storm water from the facility is retained on site.</t>
    </r>
  </si>
  <si>
    <r>
      <t xml:space="preserve">The solar roof-mounted installation at the </t>
    </r>
    <r>
      <rPr>
        <b/>
        <sz val="10"/>
        <rFont val="Arial"/>
        <family val="2"/>
      </rPr>
      <t xml:space="preserve">Summit County Health Department </t>
    </r>
    <r>
      <rPr>
        <sz val="10"/>
        <rFont val="Arial"/>
        <family val="2"/>
      </rPr>
      <t xml:space="preserve">building which also houses a non-profit health clinic in addition to their public health offices will demonstrate the synergies between renewable energy and its impact on community and individual health.  Visitors to the health center represent a cross-section of social and economic backgrounds, providing broader exposure to renewable energy technologies.  A kiosk will be located in the reception area of the building and show how energy conservation and renewable energy positively impact a building and the health benefits of renewable energy.  All information displayed will be both English and Spanish to reach a broad audience. </t>
    </r>
  </si>
  <si>
    <r>
      <rPr>
        <b/>
        <sz val="10"/>
        <rFont val="Arial"/>
        <family val="2"/>
      </rPr>
      <t xml:space="preserve">Weilenmann School of Discovery, </t>
    </r>
    <r>
      <rPr>
        <sz val="10"/>
        <rFont val="Arial"/>
        <family val="2"/>
      </rPr>
      <t>a</t>
    </r>
    <r>
      <rPr>
        <b/>
        <sz val="10"/>
        <rFont val="Arial"/>
        <family val="2"/>
      </rPr>
      <t xml:space="preserve"> </t>
    </r>
    <r>
      <rPr>
        <sz val="10"/>
        <rFont val="Arial"/>
        <family val="2"/>
      </rPr>
      <t xml:space="preserve"> K-8 public charter school that emphasizes an appreciation of nature and the outdoors aims to demonstrative to their community the school’s commitment to the environment and conservation through their solar array installation.  The school plans to incorporate information about solar energy and use data from the monitoring system, which will be displayed via public kiosk in the school’s curriculum for all grade levels and subjects, with special emphasis in their science program.    </t>
    </r>
  </si>
  <si>
    <r>
      <rPr>
        <b/>
        <sz val="10"/>
        <rFont val="Arial"/>
        <family val="2"/>
      </rPr>
      <t xml:space="preserve">The National Ability Center (NAC), </t>
    </r>
    <r>
      <rPr>
        <sz val="10"/>
        <rFont val="Arial"/>
        <family val="2"/>
      </rPr>
      <t>a nonprofit that</t>
    </r>
    <r>
      <rPr>
        <b/>
        <sz val="10"/>
        <rFont val="Arial"/>
        <family val="2"/>
      </rPr>
      <t xml:space="preserve"> </t>
    </r>
    <r>
      <rPr>
        <sz val="10"/>
        <rFont val="Arial"/>
        <family val="2"/>
      </rPr>
      <t xml:space="preserve"> provides affordable sports and recreational experiences to individuals with physical, visual and hearing impairments, as well as those with cognitive and developmental disabilities will install a solar array on three different pitched roof surfaces of the headquarters building. The area around the NAC is used by many outdoor recreation enthusiasts broadening educational opportunities for this installation.  Information about the project will be displayed on a 32” monitor inside the NAC lobby.  In addition, NAC plans to create a video showing the system installation which will be posted on their web site and on YouTube as well as other social networking sites.  </t>
    </r>
  </si>
  <si>
    <t xml:space="preserve">Saratoga Springs, UT </t>
  </si>
  <si>
    <r>
      <rPr>
        <b/>
        <sz val="10"/>
        <rFont val="Arial"/>
        <family val="2"/>
      </rPr>
      <t>Lakeview Academy</t>
    </r>
    <r>
      <rPr>
        <sz val="10"/>
        <rFont val="Arial"/>
        <family val="2"/>
      </rPr>
      <t xml:space="preserve"> is a K-9 public charter school that emphasizes creativity and character development in their approach to academics. This solar installation is expected to help students, families and the community better understand the role of renewables in the global energy picture.</t>
    </r>
  </si>
  <si>
    <t xml:space="preserve">Orem, UT </t>
  </si>
  <si>
    <t xml:space="preserve">Herriman, UT </t>
  </si>
  <si>
    <r>
      <rPr>
        <b/>
        <sz val="10"/>
        <rFont val="Arial"/>
        <family val="2"/>
      </rPr>
      <t>Southwest Applied Technology College,</t>
    </r>
    <r>
      <rPr>
        <sz val="10"/>
        <rFont val="Arial"/>
        <family val="2"/>
      </rPr>
      <t xml:space="preserve"> one of eight campuses of Utah College of Applied Technology that  provides workforce development and career escalation in several areas, including renewable energy will install a solar project that will be used as a hands-on tool for their training and continuing education programs. Their mission is to build awareness in the greater community about the viability of renewable energy and educate their students and other schools about solar.</t>
    </r>
  </si>
  <si>
    <t xml:space="preserve">Erda, UT </t>
  </si>
  <si>
    <r>
      <rPr>
        <b/>
        <sz val="10"/>
        <rFont val="Arial"/>
        <family val="2"/>
      </rPr>
      <t xml:space="preserve">Excelsior Academy, </t>
    </r>
    <r>
      <rPr>
        <sz val="10"/>
        <rFont val="Arial"/>
        <family val="2"/>
      </rPr>
      <t xml:space="preserve">a K-8 public charter school that has served students in the rural community of Erda in Tooele County, Utah since 2009 plans to install a solar array that they see as an addition to their recently launched recycling program which builds awareness about sustainability and renewable energy options in the community and would be a tool to enrich the school’s existing discussions of renewable energy in the curriculum. </t>
    </r>
  </si>
  <si>
    <t xml:space="preserve">Tooele, UT </t>
  </si>
  <si>
    <t xml:space="preserve">Alpine, UT </t>
  </si>
  <si>
    <t xml:space="preserve">Total Blue Sky Customers (Block Option) </t>
  </si>
  <si>
    <t>2012 Blue Sky Revenue</t>
  </si>
  <si>
    <t xml:space="preserve">2012 Blue Sky Accrued Interest </t>
  </si>
  <si>
    <t>2012 Blue Sky Renewable Energy Certificate Expense (REC/TAG)</t>
  </si>
  <si>
    <t xml:space="preserve">2012 Blue Sky Program Costs </t>
  </si>
  <si>
    <t xml:space="preserve">Total Available Funds Balance - Prior to 2012 Awards </t>
  </si>
  <si>
    <t>Available Funds Balance - December 2012</t>
  </si>
  <si>
    <t>2012 Available Funds Accrued - Prior to 2012 Awards</t>
  </si>
  <si>
    <t xml:space="preserve">TOTAL  - 2012 FUNDING AWARDS </t>
  </si>
  <si>
    <r>
      <t xml:space="preserve">2012 Funding Awards - </t>
    </r>
    <r>
      <rPr>
        <i/>
        <sz val="10"/>
        <color indexed="8"/>
        <rFont val="Arial"/>
        <family val="2"/>
      </rPr>
      <t>reported in project detail</t>
    </r>
  </si>
  <si>
    <t>Total Returned Funds CY 2012</t>
  </si>
  <si>
    <t xml:space="preserve">2012 Community Project Funding </t>
  </si>
  <si>
    <t>2012 Blue Sky Community Project Funding Reconciliation</t>
  </si>
  <si>
    <t>2012 Utah Blue Sky Annual Report</t>
  </si>
  <si>
    <t>TOTAL AVAILABLE FUNDS SPENDING 2012</t>
  </si>
  <si>
    <t xml:space="preserve">Through Dec. 2012  - 843,609.79 RECs had been delivered to PacifiCorp which included QTR3 2012 generation. </t>
  </si>
  <si>
    <t xml:space="preserve">2012 Spanish Fork REC purchase Using Available Fund Dollars </t>
  </si>
  <si>
    <t>Obligation as of December 2012</t>
  </si>
  <si>
    <t>April 2013</t>
  </si>
  <si>
    <t>Spring 2013</t>
  </si>
  <si>
    <t>June 2013</t>
  </si>
  <si>
    <t>May 2013</t>
  </si>
  <si>
    <t>March 2013</t>
  </si>
  <si>
    <t>August 2013</t>
  </si>
  <si>
    <t>September 2013</t>
  </si>
  <si>
    <t>October 2013</t>
  </si>
  <si>
    <r>
      <rPr>
        <b/>
        <sz val="10"/>
        <rFont val="Arial"/>
        <family val="2"/>
      </rPr>
      <t>Yakima Valley Community College</t>
    </r>
    <r>
      <rPr>
        <sz val="10"/>
        <rFont val="Arial"/>
        <family val="2"/>
      </rPr>
      <t xml:space="preserve"> plans to install a solar array and monitoring system atop the Glen Anthon Arts &amp; Science building used for mathematics and science instruction.  Teachers  plan to incorporate this renewable energy project into their curriculum. This would be the first Blue Sky project in Yakima .  The College’s long-range goal is to reduce its carbon footprint by installing a solar array, cost-effective energy-saving products such as LED lighting, occupancy sensors, auto-flush valves, low-flow water fixtures, and add additional battery-operated vehicles to its fleet.</t>
    </r>
  </si>
  <si>
    <r>
      <t>The</t>
    </r>
    <r>
      <rPr>
        <b/>
        <sz val="10"/>
        <rFont val="Arial"/>
        <family val="2"/>
      </rPr>
      <t xml:space="preserve"> Oregon Coast Community Action group</t>
    </r>
    <r>
      <rPr>
        <sz val="10"/>
        <rFont val="Arial"/>
        <family val="2"/>
      </rPr>
      <t xml:space="preserve"> will install a solar array atop their</t>
    </r>
    <r>
      <rPr>
        <b/>
        <sz val="10"/>
        <rFont val="Arial"/>
        <family val="2"/>
      </rPr>
      <t xml:space="preserve"> South Coast Food Share </t>
    </r>
    <r>
      <rPr>
        <sz val="10"/>
        <rFont val="Arial"/>
        <family val="2"/>
      </rPr>
      <t>facility the Coos Bay food bank.  The system will be supported by an informational display located in their lobby. It is estimated that the installation will save the nonprofit agency enough money on its power bill to provide needy families in the area more 67,000 pounds of food a year. This project is expected to offer educational opportunities through a developed renewable energy curriculum for local schools, as well as for apprentices and electricians-in-training selected to participate in the system installation.</t>
    </r>
  </si>
  <si>
    <r>
      <t xml:space="preserve">The </t>
    </r>
    <r>
      <rPr>
        <b/>
        <sz val="10"/>
        <rFont val="Arial"/>
        <family val="2"/>
      </rPr>
      <t xml:space="preserve">Tamastslikt Cultural Institute, </t>
    </r>
    <r>
      <rPr>
        <sz val="10"/>
        <rFont val="Arial"/>
        <family val="2"/>
      </rPr>
      <t>(TCI) the museum of the Confederated Tribes of the Umatilla Indian Reservation plans to install a 50 kw wind turbine  that will allow TC serve as educational tool for tribal students as well museum visitors.  A kiosk and monitoring display showing real-time energy usage will be installed inside the cultural center and this information will also be available on the TCI website.</t>
    </r>
  </si>
  <si>
    <r>
      <rPr>
        <b/>
        <sz val="10"/>
        <rFont val="Arial"/>
        <family val="2"/>
      </rPr>
      <t>Turtle Island Foods</t>
    </r>
    <r>
      <rPr>
        <sz val="10"/>
        <rFont val="Arial"/>
        <family val="2"/>
      </rPr>
      <t xml:space="preserve"> plans to install a solar array atop their new Tofurkey manufacturing facility headquarters that will be LEED Platinum certified.  The facility is located on the waterfront in Hood River, located near a popular park that attracts kite boarding and windsurfing enthusiasts from around the world.  A real-time display will be present in the lobby, allowing the public to see the current and historical levels of solar electrical generation. </t>
    </r>
  </si>
  <si>
    <r>
      <rPr>
        <b/>
        <sz val="10"/>
        <rFont val="Arial"/>
        <family val="2"/>
      </rPr>
      <t>Salt Lake City Corporation - Plaza 349 Building,</t>
    </r>
    <r>
      <rPr>
        <sz val="10"/>
        <rFont val="Arial"/>
        <family val="2"/>
      </rPr>
      <t xml:space="preserve"> a six story building located in the heart of downtown Salt Lake City will be equipped with a  roof-mounted solar array as part of a  remodeling project intended to maximize the energy-efficiency of the building.  A series of catwalks on an adjacent historical building will provide thousands of elementary students and community members who tour the historical building exposure to this project.  A display in the lobby of the Plaza 349 building will show the renewable energy production. This display will serve as a tool to increase public awareness about renewable energy and the benefits of photovoltaic technology – reaching those who come to the building for permits and other city business.   The project is expected to serve as a laboratory and hands-on educational tool that Salt lake Community College faculty can use for training students.  </t>
    </r>
  </si>
  <si>
    <r>
      <rPr>
        <b/>
        <sz val="10"/>
        <rFont val="Arial"/>
        <family val="2"/>
      </rPr>
      <t>Mountainland Applied Technology College</t>
    </r>
    <r>
      <rPr>
        <sz val="10"/>
        <rFont val="Arial"/>
        <family val="2"/>
      </rPr>
      <t xml:space="preserve"> - plan to install a solar system  as part of the renovation of the Geneva building located on their Orem campus.  Students  will be part of the installation, operation, and ongoing maintenance of renewable energy project. The foyer of the Geneva building will be the location for the monitoring system display. </t>
    </r>
  </si>
  <si>
    <r>
      <rPr>
        <b/>
        <sz val="10"/>
        <rFont val="Arial"/>
        <family val="2"/>
      </rPr>
      <t xml:space="preserve">Providence Hall, </t>
    </r>
    <r>
      <rPr>
        <sz val="10"/>
        <rFont val="Arial"/>
        <family val="2"/>
      </rPr>
      <t xml:space="preserve">a public charter school that focuses on living responsibly in the global community. will install a solar project that is being championed by the student body.  Project proponents plan to share their experiences with this project via their charter school networks and act as an advisor to other schools hoping to install renewables. They will incorporate information about solar energy and use data from the system in their curriculum for all grade levels, which includes elementary through high school students.  </t>
    </r>
  </si>
  <si>
    <t>Syracuse, UT</t>
  </si>
  <si>
    <r>
      <rPr>
        <b/>
        <sz val="10"/>
        <rFont val="Arial"/>
        <family val="2"/>
      </rPr>
      <t>Del Norte Triplicate -</t>
    </r>
    <r>
      <rPr>
        <sz val="10"/>
        <rFont val="Arial"/>
        <family val="2"/>
      </rPr>
      <t xml:space="preserve"> a newspaper that has been in publication since 1849 and plays a prominent role in the community plans to install a  pole-mounted solar array at the highly-visible </t>
    </r>
    <r>
      <rPr>
        <b/>
        <sz val="10"/>
        <rFont val="Arial"/>
        <family val="2"/>
      </rPr>
      <t>Smith River printing facility</t>
    </r>
    <r>
      <rPr>
        <sz val="10"/>
        <rFont val="Arial"/>
        <family val="2"/>
      </rPr>
      <t>.  They plan to educate and inform the community about renewables and their solar project through tours and ongoing news stories.</t>
    </r>
  </si>
  <si>
    <t>Beginning Available Fund Balance - December 2011</t>
  </si>
  <si>
    <t>Total Available Funds Spending 2012</t>
  </si>
  <si>
    <t>2012 Spanish Fork REC Purchases</t>
  </si>
  <si>
    <t>Ending Balance - Available Funds - December 2012</t>
  </si>
  <si>
    <r>
      <t>The</t>
    </r>
    <r>
      <rPr>
        <b/>
        <sz val="10"/>
        <rFont val="Arial"/>
        <family val="2"/>
      </rPr>
      <t xml:space="preserve"> Tooele Applied Technology College</t>
    </r>
    <r>
      <rPr>
        <sz val="10"/>
        <rFont val="Arial"/>
        <family val="2"/>
      </rPr>
      <t xml:space="preserve"> plans to install 85 photovoltaic panels at their new education center.  The college serves high school students, adults and businesses in Tooele County with hands-on training and certification. The new facility which is under construction, will be LEED Silver certified.  A touch screen display showing real-time data from the system will be installed in the lobby, accompanied by an informational display.  The inverters for the system will be installed in a training workshop where they are visible to students.  This solar system will be used to directly educate students in the trade training programs about renewable energy.  </t>
    </r>
  </si>
  <si>
    <r>
      <rPr>
        <b/>
        <sz val="10"/>
        <rFont val="Arial"/>
        <family val="2"/>
      </rPr>
      <t xml:space="preserve">Mountainville Academy, </t>
    </r>
    <r>
      <rPr>
        <sz val="10"/>
        <rFont val="Arial"/>
        <family val="2"/>
      </rPr>
      <t xml:space="preserve"> a K-9 public charter school that has undertaken other green initiatives such as an active recycling program and a student-supported weather station and greenhouse will install a solar array that will be  incorporated into their curriculum.  To support this they plan to place the data monitoring system in the library or classroom.  </t>
    </r>
  </si>
  <si>
    <r>
      <rPr>
        <b/>
        <sz val="10"/>
        <rFont val="Arial"/>
        <family val="2"/>
      </rPr>
      <t xml:space="preserve">Syracuse Arts Academy, </t>
    </r>
    <r>
      <rPr>
        <sz val="10"/>
        <rFont val="Arial"/>
        <family val="2"/>
      </rPr>
      <t xml:space="preserve"> a K-4 public charter school in northern Utah adjacent to a junior high school plans to install a solar array that will demonstrate sustainability in action to students, while reducing utility costs for the school. The school plans to incorporate information about solar and other renewables and data from the system across several curricula including arts, science, math and social studies. It is also anticipated that teachers from the adjacent junior high will utilize the system data.  </t>
    </r>
  </si>
  <si>
    <r>
      <t>Financing</t>
    </r>
    <r>
      <rPr>
        <sz val="10"/>
        <rFont val="Arial"/>
        <family val="2"/>
      </rPr>
      <t xml:space="preserve"> – Is there an adequate financial structure that will ensure it’s completion within the two years?   Is the customer or vendor a reliable business partner?  Do they have longevity at the site or in the technology? Are there undue project risks which would put it in jeopardy?</t>
    </r>
  </si>
  <si>
    <t xml:space="preserve">2012 Community Project Funding Awards (Committed Funds) </t>
  </si>
  <si>
    <t>Project detail for 2012 reflects information received  through February  2013.  Project sponsors first progress reports are due April 15, 2013.</t>
  </si>
  <si>
    <t>July 2014</t>
  </si>
  <si>
    <t xml:space="preserve">Promote education in the community on new renewable energy generation and increase knowledge of Blue Sky program </t>
  </si>
  <si>
    <r>
      <t xml:space="preserve">Project Champion/Project Team </t>
    </r>
    <r>
      <rPr>
        <sz val="10"/>
        <rFont val="Arial"/>
        <family val="2"/>
      </rPr>
      <t xml:space="preserve"> - Is there a champion involved in the project that will work to overcome obstacles in making this happen? What is the experience of the developer? </t>
    </r>
  </si>
  <si>
    <r>
      <t>Cost</t>
    </r>
    <r>
      <rPr>
        <sz val="10"/>
        <rFont val="Arial"/>
        <family val="2"/>
      </rPr>
      <t xml:space="preserve"> - Are the total project costs and cost-share requested reasonable based on industry standards/for the proposed technology/size/location?  What is the proposed cost for green tags purchased from the project?</t>
    </r>
  </si>
  <si>
    <r>
      <t>Timeframe</t>
    </r>
    <r>
      <rPr>
        <sz val="10"/>
        <rFont val="Arial"/>
        <family val="2"/>
      </rPr>
      <t xml:space="preserve"> - How quickly will the project move forward?  Is the proposed installation timeframe reasonable? Projects are expected to be on line within 12 months, unless agreed to otherwise. Extensions are granted on a project-by-project basis (e.g. installations associated with new construction are expected to be online with 24 months).  </t>
    </r>
  </si>
  <si>
    <t>Laramie County, WY</t>
  </si>
  <si>
    <t>Jul-Dec 2012</t>
  </si>
  <si>
    <t>9/3/08
10/1/09</t>
  </si>
  <si>
    <t>Cascade County, MT</t>
  </si>
  <si>
    <t>Jul-11 through Dec-12</t>
  </si>
  <si>
    <t>Program Cost Category Definitions</t>
  </si>
  <si>
    <r>
      <rPr>
        <b/>
        <sz val="10"/>
        <rFont val="Arial"/>
        <family val="2"/>
      </rPr>
      <t>Affinity Groups</t>
    </r>
    <r>
      <rPr>
        <sz val="10"/>
        <rFont val="Arial"/>
        <family val="2"/>
      </rPr>
      <t xml:space="preserve"> - Outreach services secured by partners who help the company educate customers about the Blue Sky option</t>
    </r>
  </si>
  <si>
    <r>
      <rPr>
        <b/>
        <sz val="10"/>
        <rFont val="Arial"/>
        <family val="2"/>
      </rPr>
      <t>Business Partnership Program</t>
    </r>
    <r>
      <rPr>
        <sz val="10"/>
        <rFont val="Arial"/>
        <family val="2"/>
      </rPr>
      <t xml:space="preserve"> - Recognizing and rewarding the leadership of businesses that have made significant Blue Sky purchases</t>
    </r>
  </si>
  <si>
    <r>
      <rPr>
        <b/>
        <sz val="10"/>
        <rFont val="Arial"/>
        <family val="2"/>
      </rPr>
      <t>Fulfillment-Energy Program Support</t>
    </r>
    <r>
      <rPr>
        <sz val="10"/>
        <rFont val="Arial"/>
        <family val="2"/>
      </rPr>
      <t xml:space="preserve"> - Enrollment processing and new customer welcome packet fulfillment</t>
    </r>
  </si>
  <si>
    <r>
      <rPr>
        <b/>
        <sz val="10"/>
        <rFont val="Arial"/>
        <family val="2"/>
      </rPr>
      <t>Printed Collateral</t>
    </r>
    <r>
      <rPr>
        <sz val="10"/>
        <rFont val="Arial"/>
        <family val="2"/>
      </rPr>
      <t xml:space="preserve"> - Customer brochures, fact sheets, window decals, bumper stickers or other printed collateral that increases awareness and provides education</t>
    </r>
  </si>
  <si>
    <r>
      <rPr>
        <b/>
        <sz val="10"/>
        <rFont val="Arial"/>
        <family val="2"/>
      </rPr>
      <t>Administration</t>
    </r>
    <r>
      <rPr>
        <sz val="10"/>
        <rFont val="Arial"/>
        <family val="2"/>
      </rPr>
      <t xml:space="preserve"> - Program support and other miscellaneous charges </t>
    </r>
  </si>
  <si>
    <r>
      <rPr>
        <b/>
        <sz val="10"/>
        <rFont val="Arial"/>
        <family val="2"/>
      </rPr>
      <t>Product Management</t>
    </r>
    <r>
      <rPr>
        <sz val="10"/>
        <rFont val="Arial"/>
        <family val="2"/>
      </rPr>
      <t xml:space="preserve"> - Program oversight including day-to-day operations </t>
    </r>
  </si>
  <si>
    <r>
      <rPr>
        <b/>
        <sz val="10"/>
        <rFont val="Arial"/>
        <family val="2"/>
      </rPr>
      <t>Customer Education &amp; Outreach / Communications</t>
    </r>
    <r>
      <rPr>
        <sz val="10"/>
        <rFont val="Arial"/>
        <family val="2"/>
      </rPr>
      <t xml:space="preserve"> - Customer educational material which includes an enrollment mechanism or directs customers to where they can get more detailed information about the program</t>
    </r>
  </si>
  <si>
    <t>BLUE SKY BLOCK RENEWABLE ENERGY PROGRAM - TOTAL COMPANY</t>
  </si>
  <si>
    <r>
      <t xml:space="preserve">Happy Jack </t>
    </r>
    <r>
      <rPr>
        <u/>
        <sz val="10"/>
        <rFont val="Arial"/>
        <family val="2"/>
      </rPr>
      <t>or</t>
    </r>
    <r>
      <rPr>
        <sz val="10"/>
        <rFont val="Arial"/>
        <family val="2"/>
      </rPr>
      <t xml:space="preserve"> Silver Sage </t>
    </r>
  </si>
  <si>
    <t xml:space="preserve">Horseshoe Bend*                     </t>
  </si>
  <si>
    <t>BLUE SKY PROGRAM AVAILABLE FUNDS</t>
  </si>
  <si>
    <t>Contractual obligation for purchase of RECs from Spanish Fork
Wind Park (See note below).</t>
  </si>
  <si>
    <t xml:space="preserve">2012 Spanish Fork REC Purchase Using Available Fund Dollars* </t>
  </si>
  <si>
    <t xml:space="preserve">  * Tentative Purchase.  From this purchase, 6478.80 allocated to CY 2012 subscriptions; remaining will be directed to CY 2013 subscriptions</t>
  </si>
  <si>
    <t>45,000.13 wind RECs purchased in 2012</t>
  </si>
  <si>
    <t xml:space="preserve">Returned Funds - Weber State University (UT) - 2009 project </t>
  </si>
  <si>
    <t xml:space="preserve">Returned Funds - Central Oregon Community College (OR) - 2007 project </t>
  </si>
  <si>
    <t xml:space="preserve">Returned Funds - McCammon Library - (ID) - 2010 project </t>
  </si>
  <si>
    <t xml:space="preserve">Returned Funds - Sunset Continuation High School (CA) - 2010 project </t>
  </si>
  <si>
    <t xml:space="preserve">Returned Funds - Boise State University - Idaho Wind for Schools - (ID) - 2009 project </t>
  </si>
  <si>
    <t xml:space="preserve">Information on the projects that received funding in the 2006-2012 periods can be found on the company's website at www.rockymountainpower.net/blueskyprojects and www.pacificpower.net/blueskyprojects. </t>
  </si>
  <si>
    <t>2012 Utah Blue Sky REC Position Reconciliation</t>
  </si>
  <si>
    <t>Block Sales</t>
  </si>
  <si>
    <t>KWhs</t>
  </si>
  <si>
    <t>RECs</t>
  </si>
  <si>
    <t xml:space="preserve">CY 2011 Year-end REC Supply Position Surplus/ (Deficit) </t>
  </si>
  <si>
    <t>CY 2012 Customer Sales</t>
  </si>
  <si>
    <t>CY 2012 Purchases</t>
  </si>
  <si>
    <t xml:space="preserve">CY 2012 Year-end REC Supply Position Surplus/(Deficit) </t>
  </si>
  <si>
    <t xml:space="preserve">Utah </t>
  </si>
</sst>
</file>

<file path=xl/styles.xml><?xml version="1.0" encoding="utf-8"?>
<styleSheet xmlns="http://schemas.openxmlformats.org/spreadsheetml/2006/main">
  <numFmts count="1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409]mmmm\-yy;@"/>
    <numFmt numFmtId="168" formatCode="_(&quot;$&quot;* #,##0.00_);_(&quot;$&quot;* \(#,##0.00\);_(&quot;$&quot;* &quot;-&quot;_);_(@_)"/>
    <numFmt numFmtId="169" formatCode="_(&quot;$&quot;* #,##0_);_(&quot;$&quot;* \(#,##0\);_(&quot;$&quot;* &quot;-&quot;??_);_(@_)"/>
    <numFmt numFmtId="170" formatCode="_(* #,##0.0000_);_(* \(#,##0.0000\);_(* &quot;-&quot;??_);_(@_)"/>
    <numFmt numFmtId="171" formatCode="mmm\ yyyy"/>
    <numFmt numFmtId="172" formatCode="#,##0.000"/>
    <numFmt numFmtId="173" formatCode="[$-409]mmm\-yy;@"/>
    <numFmt numFmtId="174" formatCode="&quot;$&quot;#,##0.00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Verdana"/>
      <family val="2"/>
    </font>
    <font>
      <b/>
      <sz val="12"/>
      <name val="Candara"/>
      <family val="2"/>
    </font>
    <font>
      <sz val="12"/>
      <name val="Candara"/>
      <family val="2"/>
    </font>
    <font>
      <sz val="9"/>
      <name val="Verdana"/>
      <family val="2"/>
    </font>
    <font>
      <sz val="10"/>
      <name val="Arial"/>
      <family val="2"/>
    </font>
    <font>
      <b/>
      <sz val="10"/>
      <name val="Arial"/>
      <family val="2"/>
    </font>
    <font>
      <i/>
      <sz val="10"/>
      <name val="Arial"/>
      <family val="2"/>
    </font>
    <font>
      <b/>
      <u/>
      <sz val="10"/>
      <name val="Arial"/>
      <family val="2"/>
    </font>
    <font>
      <b/>
      <i/>
      <sz val="10"/>
      <name val="Arial"/>
      <family val="2"/>
    </font>
    <font>
      <sz val="11"/>
      <name val="Arial"/>
      <family val="2"/>
    </font>
    <font>
      <sz val="10"/>
      <color indexed="10"/>
      <name val="Arial"/>
      <family val="2"/>
    </font>
    <font>
      <sz val="10"/>
      <name val="Arial Narrow"/>
      <family val="2"/>
    </font>
    <font>
      <sz val="11"/>
      <color theme="1"/>
      <name val="Calibri"/>
      <family val="2"/>
      <scheme val="minor"/>
    </font>
    <font>
      <sz val="10"/>
      <color rgb="FFFF0000"/>
      <name val="Arial"/>
      <family val="2"/>
    </font>
    <font>
      <sz val="16"/>
      <color rgb="FFFF0000"/>
      <name val="Arial"/>
      <family val="2"/>
    </font>
    <font>
      <i/>
      <sz val="10"/>
      <color rgb="FFFF0000"/>
      <name val="Arial"/>
      <family val="2"/>
    </font>
    <font>
      <sz val="9"/>
      <name val="Calibri"/>
      <family val="2"/>
      <scheme val="minor"/>
    </font>
    <font>
      <b/>
      <sz val="10"/>
      <color theme="1"/>
      <name val="Arial"/>
      <family val="2"/>
    </font>
    <font>
      <i/>
      <sz val="10"/>
      <color indexed="8"/>
      <name val="Arial"/>
      <family val="2"/>
    </font>
    <font>
      <b/>
      <sz val="10"/>
      <color rgb="FF252525"/>
      <name val="Arial"/>
      <family val="2"/>
    </font>
    <font>
      <b/>
      <sz val="11"/>
      <name val="Arial"/>
      <family val="2"/>
    </font>
    <font>
      <u val="singleAccounting"/>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i/>
      <sz val="10"/>
      <color rgb="FFFF0000"/>
      <name val="Arial"/>
      <family val="2"/>
    </font>
    <font>
      <i/>
      <sz val="8"/>
      <name val="Arial"/>
      <family val="2"/>
    </font>
    <font>
      <sz val="11"/>
      <name val="Cambria"/>
      <family val="1"/>
    </font>
    <font>
      <u/>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59">
    <xf numFmtId="0" fontId="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19" fillId="0" borderId="0"/>
    <xf numFmtId="0" fontId="20" fillId="0" borderId="0"/>
    <xf numFmtId="0" fontId="20" fillId="0" borderId="0"/>
    <xf numFmtId="0" fontId="6" fillId="0" borderId="0"/>
    <xf numFmtId="0" fontId="6"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0" fontId="30" fillId="0" borderId="0" applyNumberFormat="0" applyFill="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10" applyNumberFormat="0" applyAlignment="0" applyProtection="0"/>
    <xf numFmtId="0" fontId="38" fillId="6" borderId="11" applyNumberFormat="0" applyAlignment="0" applyProtection="0"/>
    <xf numFmtId="0" fontId="39" fillId="6" borderId="10" applyNumberFormat="0" applyAlignment="0" applyProtection="0"/>
    <xf numFmtId="0" fontId="40" fillId="0" borderId="12" applyNumberFormat="0" applyFill="0" applyAlignment="0" applyProtection="0"/>
    <xf numFmtId="0" fontId="41" fillId="7" borderId="1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5" applyNumberFormat="0" applyFill="0" applyAlignment="0" applyProtection="0"/>
    <xf numFmtId="0" fontId="4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5" fillId="32" borderId="0" applyNumberFormat="0" applyBorder="0" applyAlignment="0" applyProtection="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4"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0" fontId="4" fillId="0" borderId="0"/>
    <xf numFmtId="43" fontId="46" fillId="0" borderId="0" applyFont="0" applyFill="0" applyBorder="0" applyAlignment="0" applyProtection="0"/>
    <xf numFmtId="9" fontId="46" fillId="0" borderId="0" applyFont="0" applyFill="0" applyBorder="0" applyAlignment="0" applyProtection="0"/>
    <xf numFmtId="0" fontId="4" fillId="8" borderId="14" applyNumberFormat="0" applyFont="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4" fillId="0" borderId="0"/>
    <xf numFmtId="0" fontId="4"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4" applyNumberFormat="0" applyFont="0" applyAlignment="0" applyProtection="0"/>
    <xf numFmtId="0" fontId="3" fillId="0" borderId="0"/>
    <xf numFmtId="0" fontId="3" fillId="0" borderId="0"/>
    <xf numFmtId="0" fontId="6" fillId="0" borderId="0"/>
    <xf numFmtId="0" fontId="2" fillId="0" borderId="0"/>
    <xf numFmtId="0" fontId="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4"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4" applyNumberFormat="0" applyFont="0" applyAlignment="0" applyProtection="0"/>
    <xf numFmtId="0" fontId="1" fillId="0" borderId="0"/>
    <xf numFmtId="0" fontId="1" fillId="0" borderId="0"/>
  </cellStyleXfs>
  <cellXfs count="283">
    <xf numFmtId="0" fontId="0" fillId="0" borderId="0" xfId="0"/>
    <xf numFmtId="0" fontId="12" fillId="0" borderId="0" xfId="0" applyFont="1" applyFill="1" applyBorder="1"/>
    <xf numFmtId="1" fontId="12" fillId="0" borderId="0" xfId="0" applyNumberFormat="1" applyFont="1" applyFill="1" applyBorder="1"/>
    <xf numFmtId="165" fontId="12" fillId="0" borderId="0" xfId="1" applyNumberFormat="1" applyFont="1" applyFill="1" applyBorder="1"/>
    <xf numFmtId="0" fontId="14" fillId="0" borderId="0" xfId="0" applyFont="1" applyFill="1" applyBorder="1" applyAlignment="1">
      <alignment horizontal="left" indent="2"/>
    </xf>
    <xf numFmtId="0" fontId="15" fillId="0" borderId="0" xfId="0" applyFont="1" applyFill="1" applyBorder="1" applyAlignment="1"/>
    <xf numFmtId="0" fontId="12" fillId="0" borderId="0" xfId="0" applyFont="1" applyFill="1" applyBorder="1" applyAlignment="1"/>
    <xf numFmtId="165" fontId="12" fillId="0" borderId="0" xfId="1" applyNumberFormat="1" applyFont="1" applyFill="1" applyBorder="1" applyAlignment="1">
      <alignment horizontal="right"/>
    </xf>
    <xf numFmtId="7" fontId="12" fillId="0" borderId="0" xfId="1" applyNumberFormat="1" applyFont="1" applyFill="1" applyBorder="1" applyAlignment="1">
      <alignment horizontal="center" wrapText="1"/>
    </xf>
    <xf numFmtId="3" fontId="12" fillId="0" borderId="0" xfId="0" applyNumberFormat="1" applyFont="1" applyFill="1" applyBorder="1"/>
    <xf numFmtId="170" fontId="12" fillId="0" borderId="0" xfId="0" applyNumberFormat="1" applyFont="1" applyFill="1" applyBorder="1"/>
    <xf numFmtId="7" fontId="12" fillId="0" borderId="0" xfId="0" applyNumberFormat="1" applyFont="1" applyFill="1" applyBorder="1"/>
    <xf numFmtId="0" fontId="13" fillId="0" borderId="1" xfId="0" applyFont="1" applyFill="1" applyBorder="1" applyAlignment="1">
      <alignment horizontal="center"/>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16" fillId="0" borderId="1" xfId="0" applyFont="1" applyFill="1" applyBorder="1" applyAlignment="1">
      <alignment horizontal="left" wrapText="1"/>
    </xf>
    <xf numFmtId="0" fontId="12" fillId="0" borderId="1" xfId="0" applyFont="1" applyFill="1" applyBorder="1" applyAlignment="1">
      <alignment horizontal="left" wrapText="1" indent="2"/>
    </xf>
    <xf numFmtId="0" fontId="13" fillId="0" borderId="1" xfId="0" applyFont="1" applyFill="1" applyBorder="1" applyAlignment="1">
      <alignment horizontal="left" wrapText="1" indent="2"/>
    </xf>
    <xf numFmtId="0" fontId="16" fillId="0" borderId="1" xfId="0" applyFont="1" applyFill="1" applyBorder="1" applyAlignment="1">
      <alignment horizontal="left"/>
    </xf>
    <xf numFmtId="0" fontId="17" fillId="0" borderId="0" xfId="0" applyFont="1" applyFill="1" applyBorder="1"/>
    <xf numFmtId="1" fontId="17" fillId="0" borderId="0" xfId="0" applyNumberFormat="1" applyFont="1" applyFill="1" applyBorder="1"/>
    <xf numFmtId="37" fontId="17" fillId="0" borderId="0" xfId="0" applyNumberFormat="1" applyFont="1" applyFill="1" applyBorder="1"/>
    <xf numFmtId="0" fontId="6" fillId="0" borderId="1" xfId="0" applyFont="1" applyFill="1" applyBorder="1"/>
    <xf numFmtId="0" fontId="18" fillId="0" borderId="0" xfId="0" applyFont="1" applyFill="1" applyBorder="1"/>
    <xf numFmtId="0" fontId="11" fillId="0" borderId="0" xfId="0" applyFont="1" applyFill="1" applyBorder="1"/>
    <xf numFmtId="0" fontId="8" fillId="0" borderId="0" xfId="0" applyFont="1" applyFill="1" applyBorder="1"/>
    <xf numFmtId="0" fontId="12" fillId="0" borderId="0" xfId="0" applyFont="1" applyFill="1" applyBorder="1" applyAlignment="1">
      <alignment wrapText="1"/>
    </xf>
    <xf numFmtId="0" fontId="6" fillId="0" borderId="1" xfId="0" applyFont="1" applyFill="1" applyBorder="1" applyAlignment="1">
      <alignment horizontal="left"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horizontal="center"/>
    </xf>
    <xf numFmtId="5" fontId="6" fillId="0" borderId="1" xfId="14" applyNumberFormat="1" applyFont="1" applyFill="1" applyBorder="1" applyAlignment="1"/>
    <xf numFmtId="5" fontId="6" fillId="0" borderId="1" xfId="0" applyNumberFormat="1" applyFont="1" applyFill="1" applyBorder="1"/>
    <xf numFmtId="5" fontId="6" fillId="0" borderId="1" xfId="0" applyNumberFormat="1" applyFont="1" applyFill="1" applyBorder="1" applyAlignment="1"/>
    <xf numFmtId="165" fontId="6" fillId="0" borderId="0" xfId="0" applyNumberFormat="1" applyFont="1" applyFill="1" applyBorder="1" applyAlignment="1">
      <alignment horizontal="right"/>
    </xf>
    <xf numFmtId="165" fontId="6" fillId="0" borderId="0" xfId="1" applyNumberFormat="1" applyFont="1" applyFill="1" applyBorder="1" applyAlignment="1">
      <alignment horizontal="right"/>
    </xf>
    <xf numFmtId="167" fontId="6" fillId="0" borderId="0" xfId="0" applyNumberFormat="1" applyFont="1" applyFill="1" applyBorder="1" applyAlignment="1">
      <alignment horizontal="center"/>
    </xf>
    <xf numFmtId="0" fontId="6" fillId="0" borderId="1" xfId="0" applyFont="1" applyFill="1" applyBorder="1" applyAlignment="1">
      <alignment horizontal="centerContinuous"/>
    </xf>
    <xf numFmtId="0" fontId="13" fillId="0" borderId="1" xfId="0" applyFont="1" applyFill="1" applyBorder="1" applyAlignment="1">
      <alignment horizontal="left"/>
    </xf>
    <xf numFmtId="0" fontId="6" fillId="0" borderId="1" xfId="0" applyFont="1" applyFill="1" applyBorder="1" applyAlignment="1">
      <alignment horizontal="left"/>
    </xf>
    <xf numFmtId="166" fontId="6" fillId="0" borderId="0" xfId="14" applyNumberFormat="1" applyFont="1" applyFill="1" applyBorder="1" applyAlignment="1"/>
    <xf numFmtId="165" fontId="6" fillId="0" borderId="1" xfId="1" applyNumberFormat="1" applyFont="1" applyFill="1" applyBorder="1"/>
    <xf numFmtId="165" fontId="6" fillId="0" borderId="0" xfId="0" applyNumberFormat="1" applyFont="1" applyFill="1" applyBorder="1"/>
    <xf numFmtId="0" fontId="6" fillId="0" borderId="1" xfId="0" applyFont="1" applyFill="1" applyBorder="1" applyAlignment="1">
      <alignment horizontal="center"/>
    </xf>
    <xf numFmtId="166" fontId="6" fillId="0" borderId="0" xfId="0" applyNumberFormat="1" applyFont="1" applyFill="1" applyBorder="1" applyAlignment="1"/>
    <xf numFmtId="37" fontId="6" fillId="0" borderId="0" xfId="0" applyNumberFormat="1" applyFont="1" applyFill="1" applyBorder="1" applyAlignment="1">
      <alignment horizontal="right"/>
    </xf>
    <xf numFmtId="0" fontId="6" fillId="0" borderId="0" xfId="0" applyFont="1" applyFill="1" applyBorder="1" applyAlignment="1">
      <alignment horizontal="center" wrapText="1"/>
    </xf>
    <xf numFmtId="7" fontId="6" fillId="0" borderId="0" xfId="1" applyNumberFormat="1" applyFont="1" applyFill="1" applyBorder="1" applyAlignment="1">
      <alignment horizontal="center" wrapText="1"/>
    </xf>
    <xf numFmtId="165" fontId="6" fillId="0" borderId="0" xfId="1" applyNumberFormat="1" applyFont="1" applyFill="1" applyBorder="1" applyAlignment="1">
      <alignment horizontal="center"/>
    </xf>
    <xf numFmtId="5" fontId="6" fillId="0" borderId="0" xfId="1" applyNumberFormat="1" applyFont="1" applyFill="1" applyBorder="1" applyAlignment="1">
      <alignment horizontal="center" wrapText="1"/>
    </xf>
    <xf numFmtId="0" fontId="8" fillId="0" borderId="0" xfId="0" applyFont="1" applyFill="1" applyBorder="1" applyAlignment="1">
      <alignment horizontal="centerContinuous"/>
    </xf>
    <xf numFmtId="0" fontId="9" fillId="0" borderId="0" xfId="0" applyFont="1" applyFill="1" applyBorder="1" applyAlignment="1">
      <alignment horizontal="centerContinuous"/>
    </xf>
    <xf numFmtId="0" fontId="10" fillId="0" borderId="0" xfId="0" applyFont="1" applyFill="1" applyBorder="1" applyAlignment="1">
      <alignment horizontal="centerContinuous"/>
    </xf>
    <xf numFmtId="166" fontId="11" fillId="0" borderId="0" xfId="0" applyNumberFormat="1" applyFont="1" applyFill="1" applyBorder="1"/>
    <xf numFmtId="166" fontId="11" fillId="0" borderId="0" xfId="0" applyNumberFormat="1" applyFont="1" applyFill="1" applyBorder="1" applyAlignment="1"/>
    <xf numFmtId="164" fontId="11" fillId="0" borderId="0" xfId="0" applyNumberFormat="1" applyFont="1" applyFill="1" applyBorder="1"/>
    <xf numFmtId="0" fontId="6" fillId="0" borderId="0" xfId="0" applyFont="1" applyFill="1" applyBorder="1" applyAlignment="1">
      <alignment horizontal="center" vertical="center"/>
    </xf>
    <xf numFmtId="9" fontId="6" fillId="0" borderId="0" xfId="32" applyFont="1" applyFill="1" applyBorder="1" applyAlignment="1">
      <alignment horizontal="center"/>
    </xf>
    <xf numFmtId="9" fontId="6" fillId="0" borderId="0" xfId="32" applyFont="1" applyFill="1" applyBorder="1"/>
    <xf numFmtId="0" fontId="6" fillId="0" borderId="0" xfId="0" applyFont="1" applyFill="1" applyBorder="1" applyAlignment="1"/>
    <xf numFmtId="17" fontId="6" fillId="0" borderId="0" xfId="0" applyNumberFormat="1" applyFont="1" applyFill="1" applyBorder="1" applyAlignment="1"/>
    <xf numFmtId="43" fontId="12" fillId="0" borderId="0" xfId="1" applyFont="1" applyFill="1" applyBorder="1"/>
    <xf numFmtId="172" fontId="12" fillId="0" borderId="0" xfId="0" applyNumberFormat="1" applyFont="1" applyFill="1" applyBorder="1"/>
    <xf numFmtId="164" fontId="22" fillId="0" borderId="0" xfId="0" applyNumberFormat="1" applyFont="1" applyFill="1" applyBorder="1"/>
    <xf numFmtId="0" fontId="13" fillId="0" borderId="0" xfId="0" applyFont="1" applyFill="1" applyBorder="1" applyAlignment="1">
      <alignment horizontal="centerContinuous" vertical="center"/>
    </xf>
    <xf numFmtId="44" fontId="13" fillId="0" borderId="0" xfId="0" applyNumberFormat="1" applyFont="1" applyFill="1" applyBorder="1" applyAlignment="1">
      <alignment horizontal="centerContinuous" vertical="center"/>
    </xf>
    <xf numFmtId="0" fontId="6" fillId="0" borderId="0" xfId="0" applyFont="1" applyFill="1" applyBorder="1" applyAlignment="1">
      <alignment vertical="center"/>
    </xf>
    <xf numFmtId="44" fontId="6" fillId="0" borderId="0" xfId="0" applyNumberFormat="1" applyFont="1" applyFill="1" applyBorder="1" applyAlignment="1">
      <alignment horizontal="center" vertical="center"/>
    </xf>
    <xf numFmtId="5" fontId="6" fillId="0" borderId="0" xfId="14" applyNumberFormat="1" applyFont="1" applyFill="1" applyBorder="1" applyAlignment="1">
      <alignment horizontal="center" vertical="center"/>
    </xf>
    <xf numFmtId="5" fontId="6" fillId="0" borderId="0" xfId="14" applyNumberFormat="1" applyFont="1" applyFill="1" applyBorder="1" applyAlignment="1">
      <alignment vertical="center"/>
    </xf>
    <xf numFmtId="5" fontId="6" fillId="0" borderId="0" xfId="0" applyNumberFormat="1" applyFont="1" applyFill="1" applyBorder="1" applyAlignment="1">
      <alignment vertical="center"/>
    </xf>
    <xf numFmtId="44" fontId="6" fillId="0" borderId="0" xfId="0" applyNumberFormat="1" applyFont="1" applyFill="1" applyBorder="1" applyAlignment="1">
      <alignment vertical="center"/>
    </xf>
    <xf numFmtId="5" fontId="6" fillId="0" borderId="0" xfId="14" applyNumberFormat="1" applyFont="1" applyFill="1" applyBorder="1" applyAlignment="1">
      <alignment horizontal="right" vertical="center"/>
    </xf>
    <xf numFmtId="5" fontId="13" fillId="0" borderId="0" xfId="14" applyNumberFormat="1" applyFont="1" applyFill="1" applyBorder="1" applyAlignment="1">
      <alignment horizontal="right" vertical="center"/>
    </xf>
    <xf numFmtId="5" fontId="6" fillId="0" borderId="0" xfId="0" applyNumberFormat="1" applyFont="1" applyFill="1" applyBorder="1" applyAlignment="1">
      <alignment horizontal="center" vertical="center"/>
    </xf>
    <xf numFmtId="166" fontId="6" fillId="0" borderId="0" xfId="14" applyNumberFormat="1" applyFont="1" applyFill="1" applyBorder="1" applyAlignment="1">
      <alignment horizontal="center" vertical="center"/>
    </xf>
    <xf numFmtId="166" fontId="6" fillId="0" borderId="0" xfId="14" applyNumberFormat="1" applyFont="1" applyFill="1" applyBorder="1" applyAlignment="1">
      <alignment vertical="center"/>
    </xf>
    <xf numFmtId="17" fontId="13" fillId="0" borderId="0" xfId="0" applyNumberFormat="1" applyFont="1" applyFill="1" applyBorder="1" applyAlignment="1">
      <alignment horizontal="left" vertical="center"/>
    </xf>
    <xf numFmtId="5" fontId="13" fillId="0" borderId="0" xfId="14" applyNumberFormat="1" applyFont="1" applyFill="1" applyBorder="1" applyAlignment="1">
      <alignment horizontal="center" vertical="center"/>
    </xf>
    <xf numFmtId="17" fontId="6"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166" fontId="6" fillId="0" borderId="0" xfId="0" applyNumberFormat="1" applyFont="1" applyFill="1" applyBorder="1" applyAlignment="1">
      <alignment vertical="center"/>
    </xf>
    <xf numFmtId="7" fontId="6" fillId="0" borderId="0" xfId="0" applyNumberFormat="1" applyFont="1" applyFill="1" applyBorder="1" applyAlignment="1">
      <alignment horizontal="center" vertical="center"/>
    </xf>
    <xf numFmtId="5" fontId="11" fillId="0" borderId="0" xfId="0" applyNumberFormat="1" applyFont="1" applyFill="1" applyBorder="1"/>
    <xf numFmtId="0" fontId="6" fillId="0" borderId="1" xfId="0" applyFont="1" applyFill="1" applyBorder="1" applyAlignment="1">
      <alignment horizontal="center" wrapText="1"/>
    </xf>
    <xf numFmtId="0" fontId="13" fillId="0" borderId="0" xfId="0" applyFont="1" applyFill="1" applyBorder="1" applyAlignment="1">
      <alignment horizontal="left"/>
    </xf>
    <xf numFmtId="0" fontId="6" fillId="0" borderId="4" xfId="0" applyFont="1" applyFill="1" applyBorder="1" applyAlignment="1">
      <alignment horizontal="left"/>
    </xf>
    <xf numFmtId="0" fontId="6" fillId="0" borderId="5" xfId="0" applyFont="1" applyFill="1" applyBorder="1" applyAlignment="1">
      <alignment horizontal="left" wrapText="1"/>
    </xf>
    <xf numFmtId="0" fontId="6" fillId="0" borderId="5" xfId="0" applyFont="1" applyFill="1" applyBorder="1" applyAlignment="1">
      <alignment horizontal="left"/>
    </xf>
    <xf numFmtId="43" fontId="14" fillId="0" borderId="0" xfId="1" applyFont="1" applyFill="1" applyBorder="1" applyAlignment="1">
      <alignment horizontal="left" indent="2"/>
    </xf>
    <xf numFmtId="43" fontId="8" fillId="0" borderId="0" xfId="1" applyFont="1" applyFill="1" applyBorder="1"/>
    <xf numFmtId="43" fontId="11" fillId="0" borderId="0" xfId="1" applyFont="1" applyFill="1" applyBorder="1"/>
    <xf numFmtId="165" fontId="6" fillId="0" borderId="6" xfId="0" applyNumberFormat="1" applyFont="1" applyFill="1" applyBorder="1" applyAlignment="1">
      <alignment horizontal="right"/>
    </xf>
    <xf numFmtId="44" fontId="6" fillId="0" borderId="0" xfId="14" applyFont="1" applyFill="1" applyBorder="1" applyAlignment="1">
      <alignment vertical="center"/>
    </xf>
    <xf numFmtId="174" fontId="6" fillId="0" borderId="0" xfId="14" applyNumberFormat="1" applyFont="1" applyFill="1" applyBorder="1" applyAlignment="1">
      <alignment horizontal="center" vertical="center"/>
    </xf>
    <xf numFmtId="0" fontId="13" fillId="0" borderId="0" xfId="0" applyFont="1" applyFill="1" applyBorder="1" applyAlignment="1">
      <alignment horizontal="center" vertical="center"/>
    </xf>
    <xf numFmtId="17" fontId="6" fillId="0" borderId="0" xfId="0" applyNumberFormat="1" applyFont="1" applyFill="1" applyBorder="1" applyAlignment="1">
      <alignment horizontal="center" vertical="center" wrapText="1"/>
    </xf>
    <xf numFmtId="0" fontId="6" fillId="0" borderId="0" xfId="0" applyFont="1" applyFill="1" applyBorder="1" applyAlignment="1">
      <alignment wrapText="1"/>
    </xf>
    <xf numFmtId="17" fontId="13" fillId="0" borderId="0" xfId="0" applyNumberFormat="1" applyFont="1" applyFill="1" applyBorder="1" applyAlignment="1">
      <alignment horizontal="left" vertical="center" wrapText="1"/>
    </xf>
    <xf numFmtId="17" fontId="6" fillId="0" borderId="0" xfId="0" applyNumberFormat="1" applyFont="1" applyFill="1" applyBorder="1" applyAlignment="1">
      <alignment horizontal="left" vertical="center" wrapText="1"/>
    </xf>
    <xf numFmtId="0" fontId="14" fillId="0" borderId="0" xfId="0" applyFont="1" applyFill="1" applyBorder="1" applyAlignment="1">
      <alignment vertical="center"/>
    </xf>
    <xf numFmtId="0" fontId="6"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6" fontId="6" fillId="0" borderId="0" xfId="0" applyNumberFormat="1" applyFont="1" applyFill="1" applyBorder="1" applyAlignment="1">
      <alignment vertical="center"/>
    </xf>
    <xf numFmtId="0" fontId="23" fillId="0" borderId="0" xfId="0" applyFont="1" applyFill="1" applyBorder="1"/>
    <xf numFmtId="0" fontId="6" fillId="0" borderId="0" xfId="0" applyFont="1" applyFill="1" applyAlignment="1"/>
    <xf numFmtId="171" fontId="13" fillId="0" borderId="1" xfId="0" applyNumberFormat="1" applyFont="1" applyFill="1" applyBorder="1" applyAlignment="1">
      <alignment horizontal="center"/>
    </xf>
    <xf numFmtId="165" fontId="6" fillId="0" borderId="1" xfId="1" applyNumberFormat="1" applyFont="1" applyFill="1" applyBorder="1" applyAlignment="1">
      <alignment horizontal="right"/>
    </xf>
    <xf numFmtId="165" fontId="24" fillId="0" borderId="0" xfId="0" applyNumberFormat="1" applyFont="1" applyFill="1" applyAlignment="1" applyProtection="1"/>
    <xf numFmtId="5" fontId="14" fillId="0" borderId="0" xfId="14" applyNumberFormat="1" applyFont="1" applyFill="1" applyBorder="1" applyAlignment="1">
      <alignment horizontal="left" vertical="center"/>
    </xf>
    <xf numFmtId="166" fontId="14" fillId="0" borderId="0" xfId="14" applyNumberFormat="1" applyFont="1" applyFill="1" applyBorder="1" applyAlignment="1">
      <alignment horizontal="left" vertical="center"/>
    </xf>
    <xf numFmtId="0" fontId="14" fillId="0" borderId="0" xfId="0" applyFont="1" applyFill="1" applyBorder="1" applyAlignment="1">
      <alignment horizontal="center" vertical="center"/>
    </xf>
    <xf numFmtId="0" fontId="6" fillId="0" borderId="0" xfId="0" applyNumberFormat="1" applyFont="1" applyFill="1" applyBorder="1" applyAlignment="1">
      <alignment vertical="center"/>
    </xf>
    <xf numFmtId="0" fontId="6" fillId="0" borderId="1" xfId="0" applyFont="1" applyFill="1" applyBorder="1" applyAlignment="1">
      <alignment horizontal="left" wrapText="1" indent="2"/>
    </xf>
    <xf numFmtId="44" fontId="6" fillId="0" borderId="1" xfId="14" applyFont="1" applyFill="1" applyBorder="1" applyAlignment="1">
      <alignment horizontal="centerContinuous"/>
    </xf>
    <xf numFmtId="2" fontId="12" fillId="0" borderId="0" xfId="0" applyNumberFormat="1" applyFont="1" applyFill="1" applyBorder="1"/>
    <xf numFmtId="5" fontId="47" fillId="0" borderId="0" xfId="14" applyNumberFormat="1" applyFont="1" applyFill="1" applyBorder="1" applyAlignment="1">
      <alignment horizontal="center" vertical="center"/>
    </xf>
    <xf numFmtId="0" fontId="6" fillId="0" borderId="0" xfId="0" applyFont="1" applyFill="1" applyBorder="1" applyAlignment="1">
      <alignment vertical="center" wrapText="1"/>
    </xf>
    <xf numFmtId="44" fontId="11" fillId="0" borderId="0" xfId="116" applyNumberFormat="1" applyFont="1" applyFill="1"/>
    <xf numFmtId="44" fontId="6" fillId="0" borderId="0" xfId="14" applyFont="1" applyFill="1" applyBorder="1" applyAlignment="1">
      <alignment horizontal="center" vertical="center"/>
    </xf>
    <xf numFmtId="166" fontId="6" fillId="0" borderId="0" xfId="0" applyNumberFormat="1" applyFont="1" applyFill="1" applyBorder="1" applyAlignment="1">
      <alignment horizontal="left" vertical="center" wrapText="1"/>
    </xf>
    <xf numFmtId="166" fontId="6" fillId="0" borderId="0" xfId="0" applyNumberFormat="1" applyFont="1" applyFill="1" applyBorder="1" applyAlignment="1">
      <alignment vertical="center" wrapText="1"/>
    </xf>
    <xf numFmtId="0" fontId="6" fillId="0" borderId="0" xfId="0" applyFont="1" applyFill="1"/>
    <xf numFmtId="0" fontId="48" fillId="0" borderId="0" xfId="0" applyFont="1" applyFill="1"/>
    <xf numFmtId="5" fontId="16" fillId="0" borderId="0" xfId="14" applyNumberFormat="1" applyFont="1" applyFill="1" applyBorder="1" applyAlignment="1">
      <alignment horizontal="center" vertical="center"/>
    </xf>
    <xf numFmtId="5" fontId="14" fillId="0" borderId="0" xfId="14" applyNumberFormat="1" applyFont="1" applyFill="1" applyBorder="1" applyAlignment="1">
      <alignment horizontal="center" vertical="center"/>
    </xf>
    <xf numFmtId="166" fontId="13" fillId="0" borderId="0" xfId="0" applyNumberFormat="1" applyFont="1" applyFill="1" applyBorder="1" applyAlignment="1">
      <alignment vertical="center"/>
    </xf>
    <xf numFmtId="44" fontId="6" fillId="0" borderId="0" xfId="0" applyNumberFormat="1" applyFont="1" applyFill="1"/>
    <xf numFmtId="43" fontId="6" fillId="0" borderId="0" xfId="0" applyNumberFormat="1" applyFont="1" applyFill="1"/>
    <xf numFmtId="44" fontId="29" fillId="0" borderId="0" xfId="0" applyNumberFormat="1" applyFont="1" applyFill="1" applyBorder="1" applyAlignment="1">
      <alignment vertical="center"/>
    </xf>
    <xf numFmtId="5" fontId="6" fillId="0" borderId="1" xfId="14" applyNumberFormat="1" applyFont="1" applyFill="1" applyBorder="1"/>
    <xf numFmtId="165" fontId="6" fillId="0" borderId="1" xfId="1" applyNumberFormat="1" applyFont="1" applyFill="1" applyBorder="1" applyAlignment="1">
      <alignment horizontal="center"/>
    </xf>
    <xf numFmtId="0" fontId="49" fillId="0" borderId="0" xfId="0" applyFont="1" applyFill="1"/>
    <xf numFmtId="0" fontId="15" fillId="0" borderId="0" xfId="0" applyFont="1" applyFill="1" applyBorder="1"/>
    <xf numFmtId="0" fontId="6" fillId="0" borderId="0" xfId="0" applyFont="1" applyFill="1" applyBorder="1" applyAlignment="1">
      <alignment horizontal="centerContinuous"/>
    </xf>
    <xf numFmtId="166" fontId="6" fillId="0" borderId="0" xfId="0" applyNumberFormat="1" applyFont="1" applyFill="1" applyBorder="1"/>
    <xf numFmtId="5" fontId="6" fillId="0" borderId="0" xfId="0" applyNumberFormat="1" applyFont="1" applyFill="1" applyBorder="1"/>
    <xf numFmtId="43" fontId="6" fillId="0" borderId="0" xfId="1" applyFont="1" applyFill="1" applyBorder="1"/>
    <xf numFmtId="1" fontId="6" fillId="0" borderId="0" xfId="0" applyNumberFormat="1" applyFont="1" applyFill="1" applyBorder="1"/>
    <xf numFmtId="7" fontId="6" fillId="0" borderId="0" xfId="0" applyNumberFormat="1" applyFont="1" applyFill="1" applyBorder="1"/>
    <xf numFmtId="0" fontId="6" fillId="0" borderId="0" xfId="0" applyFont="1" applyFill="1" applyAlignment="1" applyProtection="1"/>
    <xf numFmtId="165" fontId="6" fillId="0" borderId="0" xfId="0" applyNumberFormat="1" applyFont="1" applyFill="1"/>
    <xf numFmtId="0" fontId="6" fillId="0" borderId="6" xfId="0" applyFont="1" applyFill="1" applyBorder="1" applyAlignment="1">
      <alignment horizontal="left"/>
    </xf>
    <xf numFmtId="0" fontId="6" fillId="0" borderId="0" xfId="0" applyFont="1" applyFill="1" applyBorder="1" applyAlignment="1">
      <alignment horizontal="left" wrapText="1"/>
    </xf>
    <xf numFmtId="37" fontId="6" fillId="0" borderId="1" xfId="1" applyNumberFormat="1" applyFont="1" applyFill="1" applyBorder="1"/>
    <xf numFmtId="7" fontId="6" fillId="0" borderId="0" xfId="14" applyNumberFormat="1" applyFont="1" applyFill="1" applyBorder="1" applyAlignment="1">
      <alignment horizontal="center" wrapText="1"/>
    </xf>
    <xf numFmtId="173" fontId="6" fillId="0" borderId="0" xfId="0" applyNumberFormat="1" applyFont="1" applyFill="1" applyBorder="1" applyAlignment="1">
      <alignment horizontal="center"/>
    </xf>
    <xf numFmtId="7" fontId="6" fillId="0" borderId="0" xfId="14" applyNumberFormat="1" applyFont="1" applyFill="1" applyBorder="1" applyAlignment="1">
      <alignment horizontal="center"/>
    </xf>
    <xf numFmtId="0" fontId="13" fillId="0" borderId="1" xfId="0" applyFont="1" applyFill="1" applyBorder="1"/>
    <xf numFmtId="7" fontId="13" fillId="0" borderId="2" xfId="14" applyNumberFormat="1" applyFont="1" applyFill="1" applyBorder="1" applyAlignment="1">
      <alignment horizontal="center"/>
    </xf>
    <xf numFmtId="0" fontId="6" fillId="0" borderId="5" xfId="0" applyFont="1" applyFill="1" applyBorder="1"/>
    <xf numFmtId="0" fontId="13" fillId="0" borderId="5" xfId="0" applyFont="1" applyFill="1" applyBorder="1" applyAlignment="1">
      <alignment horizontal="center"/>
    </xf>
    <xf numFmtId="0" fontId="13" fillId="0" borderId="18" xfId="0" applyFont="1" applyFill="1" applyBorder="1" applyAlignment="1">
      <alignment horizontal="center"/>
    </xf>
    <xf numFmtId="0" fontId="13" fillId="0" borderId="2" xfId="0" applyFont="1" applyFill="1" applyBorder="1" applyAlignment="1">
      <alignment horizontal="center"/>
    </xf>
    <xf numFmtId="173" fontId="13" fillId="0" borderId="1" xfId="0" applyNumberFormat="1" applyFont="1" applyFill="1" applyBorder="1" applyAlignment="1">
      <alignment horizontal="center"/>
    </xf>
    <xf numFmtId="0" fontId="6" fillId="0" borderId="5" xfId="27" applyFont="1" applyFill="1" applyBorder="1" applyAlignment="1">
      <alignment horizontal="left"/>
    </xf>
    <xf numFmtId="3" fontId="6" fillId="0" borderId="18" xfId="27" applyNumberFormat="1" applyFont="1" applyFill="1" applyBorder="1" applyAlignment="1">
      <alignment horizontal="center"/>
    </xf>
    <xf numFmtId="164" fontId="6" fillId="0" borderId="2" xfId="14" applyNumberFormat="1" applyFont="1" applyFill="1" applyBorder="1" applyAlignment="1">
      <alignment horizontal="center"/>
    </xf>
    <xf numFmtId="0" fontId="6" fillId="0" borderId="5" xfId="0" applyFont="1" applyFill="1" applyBorder="1" applyAlignment="1">
      <alignment horizontal="center"/>
    </xf>
    <xf numFmtId="0" fontId="6" fillId="0" borderId="2" xfId="0" applyFont="1" applyFill="1" applyBorder="1" applyAlignment="1">
      <alignment horizontal="center"/>
    </xf>
    <xf numFmtId="173" fontId="6" fillId="0" borderId="1" xfId="0" applyNumberFormat="1" applyFont="1" applyFill="1" applyBorder="1" applyAlignment="1">
      <alignment horizontal="center"/>
    </xf>
    <xf numFmtId="14" fontId="6" fillId="0" borderId="1" xfId="0" applyNumberFormat="1" applyFont="1" applyFill="1" applyBorder="1" applyAlignment="1">
      <alignment horizontal="center"/>
    </xf>
    <xf numFmtId="0" fontId="6" fillId="0" borderId="1" xfId="27" applyFont="1" applyFill="1" applyBorder="1" applyAlignment="1">
      <alignment horizontal="center"/>
    </xf>
    <xf numFmtId="7" fontId="6" fillId="0" borderId="2" xfId="14" applyNumberFormat="1" applyFont="1" applyFill="1" applyBorder="1" applyAlignment="1">
      <alignment horizontal="center"/>
    </xf>
    <xf numFmtId="164" fontId="6" fillId="0" borderId="2" xfId="0" applyNumberFormat="1" applyFont="1" applyFill="1" applyBorder="1" applyAlignment="1">
      <alignment horizontal="center"/>
    </xf>
    <xf numFmtId="37" fontId="6" fillId="0" borderId="18" xfId="1" applyNumberFormat="1" applyFont="1" applyFill="1" applyBorder="1" applyAlignment="1">
      <alignment horizontal="center"/>
    </xf>
    <xf numFmtId="14" fontId="6" fillId="0" borderId="1" xfId="0" applyNumberFormat="1" applyFont="1" applyFill="1" applyBorder="1" applyAlignment="1">
      <alignment horizontal="center" wrapText="1"/>
    </xf>
    <xf numFmtId="0" fontId="6" fillId="0" borderId="1" xfId="0" applyFont="1" applyFill="1" applyBorder="1" applyAlignment="1">
      <alignment wrapText="1"/>
    </xf>
    <xf numFmtId="3" fontId="6" fillId="0" borderId="18" xfId="0" applyNumberFormat="1" applyFont="1" applyFill="1" applyBorder="1" applyAlignment="1">
      <alignment horizontal="center"/>
    </xf>
    <xf numFmtId="37" fontId="6" fillId="0" borderId="20" xfId="1" applyNumberFormat="1" applyFont="1" applyFill="1" applyBorder="1" applyAlignment="1">
      <alignment horizontal="center"/>
    </xf>
    <xf numFmtId="37" fontId="6" fillId="0" borderId="5" xfId="1" applyNumberFormat="1" applyFont="1" applyFill="1" applyBorder="1" applyAlignment="1">
      <alignment horizontal="center"/>
    </xf>
    <xf numFmtId="166" fontId="13" fillId="0" borderId="19" xfId="0" applyNumberFormat="1" applyFont="1" applyFill="1" applyBorder="1" applyAlignment="1">
      <alignment horizontal="center"/>
    </xf>
    <xf numFmtId="166" fontId="6" fillId="0" borderId="19" xfId="82" applyNumberFormat="1" applyFont="1" applyFill="1" applyBorder="1" applyAlignment="1">
      <alignment horizontal="center"/>
    </xf>
    <xf numFmtId="166" fontId="6" fillId="0" borderId="19" xfId="0" applyNumberFormat="1" applyFont="1" applyFill="1" applyBorder="1" applyAlignment="1">
      <alignment horizontal="center"/>
    </xf>
    <xf numFmtId="166" fontId="6" fillId="0" borderId="19" xfId="14" applyNumberFormat="1" applyFont="1" applyFill="1" applyBorder="1" applyAlignment="1">
      <alignment horizontal="center"/>
    </xf>
    <xf numFmtId="166" fontId="6" fillId="0" borderId="21" xfId="14" applyNumberFormat="1" applyFont="1" applyFill="1" applyBorder="1" applyAlignment="1">
      <alignment horizontal="center"/>
    </xf>
    <xf numFmtId="166" fontId="6" fillId="0" borderId="0" xfId="14" applyNumberFormat="1" applyFont="1" applyFill="1" applyBorder="1" applyAlignment="1">
      <alignment horizontal="center"/>
    </xf>
    <xf numFmtId="166" fontId="6" fillId="0" borderId="0" xfId="0" applyNumberFormat="1" applyFont="1" applyFill="1" applyBorder="1" applyAlignment="1">
      <alignment horizontal="center"/>
    </xf>
    <xf numFmtId="1" fontId="13" fillId="0" borderId="16" xfId="0" applyNumberFormat="1" applyFont="1" applyFill="1" applyBorder="1" applyAlignment="1">
      <alignment horizontal="centerContinuous"/>
    </xf>
    <xf numFmtId="1" fontId="13" fillId="0" borderId="17" xfId="0" applyNumberFormat="1" applyFont="1" applyFill="1" applyBorder="1" applyAlignment="1">
      <alignment horizontal="centerContinuous"/>
    </xf>
    <xf numFmtId="1" fontId="13" fillId="0" borderId="18" xfId="0" applyNumberFormat="1" applyFont="1" applyFill="1" applyBorder="1" applyAlignment="1">
      <alignment horizontal="center"/>
    </xf>
    <xf numFmtId="1" fontId="13" fillId="0" borderId="19" xfId="0" applyNumberFormat="1" applyFont="1" applyFill="1" applyBorder="1" applyAlignment="1">
      <alignment horizontal="center"/>
    </xf>
    <xf numFmtId="1" fontId="6" fillId="0" borderId="18" xfId="1" applyNumberFormat="1" applyFont="1" applyFill="1" applyBorder="1" applyAlignment="1">
      <alignment horizontal="center"/>
    </xf>
    <xf numFmtId="1" fontId="6" fillId="0" borderId="19" xfId="1" applyNumberFormat="1" applyFont="1" applyFill="1" applyBorder="1" applyAlignment="1">
      <alignment horizontal="center" wrapText="1"/>
    </xf>
    <xf numFmtId="1" fontId="6" fillId="0" borderId="20" xfId="1" applyNumberFormat="1" applyFont="1" applyFill="1" applyBorder="1" applyAlignment="1">
      <alignment horizontal="center"/>
    </xf>
    <xf numFmtId="1" fontId="6" fillId="0" borderId="21" xfId="1" applyNumberFormat="1" applyFont="1" applyFill="1" applyBorder="1" applyAlignment="1">
      <alignment horizontal="center"/>
    </xf>
    <xf numFmtId="1" fontId="6" fillId="0" borderId="0" xfId="1" applyNumberFormat="1" applyFont="1" applyFill="1" applyBorder="1" applyAlignment="1">
      <alignment horizontal="center"/>
    </xf>
    <xf numFmtId="1" fontId="6" fillId="0" borderId="0" xfId="1" applyNumberFormat="1" applyFont="1" applyFill="1" applyBorder="1" applyAlignment="1">
      <alignment horizontal="center" wrapText="1"/>
    </xf>
    <xf numFmtId="1" fontId="6" fillId="0" borderId="0" xfId="0" applyNumberFormat="1" applyFont="1" applyFill="1" applyBorder="1" applyAlignment="1">
      <alignment horizontal="center"/>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xf>
    <xf numFmtId="5" fontId="6" fillId="0" borderId="1" xfId="14" applyNumberFormat="1" applyFont="1" applyFill="1" applyBorder="1" applyAlignment="1">
      <alignment vertical="center"/>
    </xf>
    <xf numFmtId="0" fontId="13" fillId="0" borderId="1" xfId="0" applyFont="1" applyFill="1" applyBorder="1" applyAlignment="1">
      <alignment horizontal="left" vertical="center" wrapText="1"/>
    </xf>
    <xf numFmtId="0" fontId="6" fillId="0" borderId="1" xfId="0" applyFont="1" applyFill="1" applyBorder="1" applyAlignment="1">
      <alignment horizontal="left" vertical="center"/>
    </xf>
    <xf numFmtId="5" fontId="6" fillId="0" borderId="1" xfId="0" applyNumberFormat="1" applyFont="1" applyFill="1" applyBorder="1" applyAlignment="1">
      <alignment vertical="center"/>
    </xf>
    <xf numFmtId="5" fontId="6" fillId="0" borderId="1" xfId="14" applyNumberFormat="1" applyFont="1" applyFill="1" applyBorder="1" applyAlignment="1">
      <alignment horizontal="right" vertical="center"/>
    </xf>
    <xf numFmtId="0" fontId="6" fillId="0" borderId="1" xfId="0" applyFont="1" applyFill="1" applyBorder="1" applyAlignment="1">
      <alignment vertical="center"/>
    </xf>
    <xf numFmtId="17" fontId="6" fillId="0" borderId="1" xfId="0" applyNumberFormat="1" applyFont="1" applyFill="1" applyBorder="1" applyAlignment="1">
      <alignment horizontal="left" vertical="center" wrapText="1"/>
    </xf>
    <xf numFmtId="17" fontId="13" fillId="0" borderId="1" xfId="0" applyNumberFormat="1" applyFont="1" applyFill="1" applyBorder="1" applyAlignment="1">
      <alignment horizontal="left" vertical="center" wrapText="1"/>
    </xf>
    <xf numFmtId="5" fontId="13" fillId="0" borderId="1" xfId="14" applyNumberFormat="1" applyFont="1" applyFill="1" applyBorder="1" applyAlignment="1">
      <alignment horizontal="right" vertical="center"/>
    </xf>
    <xf numFmtId="166" fontId="6" fillId="0" borderId="1" xfId="0" applyNumberFormat="1" applyFont="1" applyFill="1" applyBorder="1" applyAlignment="1">
      <alignment horizontal="right" vertical="center"/>
    </xf>
    <xf numFmtId="17" fontId="13" fillId="0" borderId="1" xfId="0" applyNumberFormat="1" applyFont="1" applyFill="1" applyBorder="1" applyAlignment="1">
      <alignment horizontal="center"/>
    </xf>
    <xf numFmtId="42" fontId="13" fillId="0" borderId="1" xfId="0" applyNumberFormat="1" applyFont="1" applyFill="1" applyBorder="1" applyAlignment="1">
      <alignment horizontal="center" wrapText="1"/>
    </xf>
    <xf numFmtId="49" fontId="13" fillId="0" borderId="1" xfId="0" applyNumberFormat="1" applyFont="1" applyFill="1" applyBorder="1" applyAlignment="1">
      <alignment horizontal="center" wrapText="1"/>
    </xf>
    <xf numFmtId="17" fontId="13" fillId="0" borderId="1" xfId="0" applyNumberFormat="1" applyFont="1" applyFill="1" applyBorder="1" applyAlignment="1">
      <alignment horizontal="center" vertical="center"/>
    </xf>
    <xf numFmtId="42"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xf>
    <xf numFmtId="17" fontId="6"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5" fontId="6" fillId="0" borderId="1" xfId="14"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6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66" fontId="6" fillId="0" borderId="1" xfId="14" applyNumberFormat="1" applyFont="1" applyFill="1" applyBorder="1" applyAlignment="1">
      <alignment horizontal="center" vertical="center"/>
    </xf>
    <xf numFmtId="166" fontId="6" fillId="0" borderId="1" xfId="0" applyNumberFormat="1" applyFont="1" applyFill="1" applyBorder="1" applyAlignment="1">
      <alignment vertical="center"/>
    </xf>
    <xf numFmtId="0" fontId="6" fillId="0" borderId="1" xfId="0" applyFont="1" applyFill="1" applyBorder="1" applyAlignment="1">
      <alignment horizontal="center" vertical="center" wrapText="1"/>
    </xf>
    <xf numFmtId="6"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166" fontId="6" fillId="0" borderId="1" xfId="0" applyNumberFormat="1" applyFont="1" applyFill="1" applyBorder="1" applyAlignment="1">
      <alignment horizontal="center" vertical="center" wrapText="1"/>
    </xf>
    <xf numFmtId="0" fontId="28" fillId="0" borderId="1" xfId="0" applyFont="1" applyFill="1" applyBorder="1" applyAlignment="1">
      <alignment vertical="center"/>
    </xf>
    <xf numFmtId="166" fontId="6" fillId="0" borderId="1" xfId="14" applyNumberFormat="1" applyFont="1" applyFill="1" applyBorder="1" applyAlignment="1">
      <alignment horizontal="center" vertical="center" wrapText="1"/>
    </xf>
    <xf numFmtId="5" fontId="6" fillId="0" borderId="1" xfId="0" applyNumberFormat="1" applyFont="1" applyFill="1" applyBorder="1" applyAlignment="1">
      <alignment horizontal="right" vertical="center"/>
    </xf>
    <xf numFmtId="17" fontId="6" fillId="0" borderId="1" xfId="0" applyNumberFormat="1" applyFont="1" applyFill="1" applyBorder="1" applyAlignment="1">
      <alignment horizontal="left" vertical="center"/>
    </xf>
    <xf numFmtId="17" fontId="6" fillId="0" borderId="1" xfId="0" applyNumberFormat="1" applyFont="1" applyFill="1" applyBorder="1" applyAlignment="1">
      <alignment horizontal="center" vertical="center"/>
    </xf>
    <xf numFmtId="166" fontId="13" fillId="0" borderId="1" xfId="14" applyNumberFormat="1" applyFont="1" applyFill="1" applyBorder="1" applyAlignment="1">
      <alignment horizontal="center" vertical="center"/>
    </xf>
    <xf numFmtId="37" fontId="6" fillId="0" borderId="1" xfId="0" applyNumberFormat="1" applyFont="1" applyFill="1" applyBorder="1" applyAlignment="1">
      <alignment horizontal="left" vertical="center"/>
    </xf>
    <xf numFmtId="0" fontId="14" fillId="0" borderId="1" xfId="0" applyFont="1" applyFill="1" applyBorder="1" applyAlignment="1">
      <alignment vertical="center" wrapText="1"/>
    </xf>
    <xf numFmtId="168" fontId="6" fillId="0" borderId="1" xfId="0" applyNumberFormat="1" applyFont="1" applyFill="1" applyBorder="1" applyAlignment="1">
      <alignment horizontal="left" vertical="center"/>
    </xf>
    <xf numFmtId="5" fontId="13" fillId="0" borderId="1" xfId="0" applyNumberFormat="1" applyFont="1" applyFill="1" applyBorder="1" applyAlignment="1">
      <alignment horizontal="right" vertical="center"/>
    </xf>
    <xf numFmtId="0" fontId="6" fillId="0" borderId="1" xfId="0" applyFont="1" applyFill="1" applyBorder="1" applyAlignment="1">
      <alignment horizontal="right" vertical="center"/>
    </xf>
    <xf numFmtId="0" fontId="6" fillId="33" borderId="1" xfId="0" applyFont="1" applyFill="1" applyBorder="1" applyAlignment="1">
      <alignment vertical="center" wrapText="1"/>
    </xf>
    <xf numFmtId="0" fontId="6" fillId="33" borderId="1" xfId="0" applyFont="1" applyFill="1" applyBorder="1" applyAlignment="1">
      <alignment horizontal="center" vertical="center"/>
    </xf>
    <xf numFmtId="166" fontId="6" fillId="33" borderId="1" xfId="0" applyNumberFormat="1" applyFont="1" applyFill="1" applyBorder="1" applyAlignment="1">
      <alignment horizontal="center" vertical="center"/>
    </xf>
    <xf numFmtId="49" fontId="6" fillId="33" borderId="1" xfId="0" applyNumberFormat="1" applyFont="1" applyFill="1" applyBorder="1" applyAlignment="1">
      <alignment horizontal="center" vertical="center" wrapText="1"/>
    </xf>
    <xf numFmtId="0" fontId="25" fillId="0" borderId="0" xfId="0" applyFont="1" applyFill="1" applyBorder="1"/>
    <xf numFmtId="0" fontId="21" fillId="0" borderId="0" xfId="0" applyFont="1" applyFill="1" applyBorder="1"/>
    <xf numFmtId="44" fontId="6" fillId="0" borderId="0" xfId="14" applyFont="1" applyFill="1" applyBorder="1"/>
    <xf numFmtId="0" fontId="25" fillId="0" borderId="1" xfId="0" applyFont="1" applyFill="1" applyBorder="1"/>
    <xf numFmtId="169" fontId="6" fillId="0" borderId="1" xfId="14" applyNumberFormat="1" applyFont="1" applyFill="1" applyBorder="1" applyAlignment="1">
      <alignment horizontal="center" vertical="center"/>
    </xf>
    <xf numFmtId="0" fontId="6" fillId="0" borderId="1" xfId="0" applyFont="1" applyFill="1" applyBorder="1" applyAlignment="1">
      <alignment horizontal="left" indent="1"/>
    </xf>
    <xf numFmtId="169" fontId="6" fillId="0" borderId="1" xfId="14" applyNumberFormat="1" applyFont="1" applyFill="1" applyBorder="1"/>
    <xf numFmtId="169" fontId="6" fillId="0" borderId="1" xfId="0" applyNumberFormat="1" applyFont="1" applyFill="1" applyBorder="1"/>
    <xf numFmtId="169" fontId="13" fillId="0" borderId="1" xfId="0" applyNumberFormat="1" applyFont="1" applyFill="1" applyBorder="1"/>
    <xf numFmtId="9" fontId="6" fillId="0" borderId="1" xfId="32" applyFont="1" applyFill="1" applyBorder="1" applyAlignment="1">
      <alignment horizontal="center"/>
    </xf>
    <xf numFmtId="1" fontId="6" fillId="0" borderId="1" xfId="32" applyNumberFormat="1" applyFont="1" applyFill="1" applyBorder="1" applyAlignment="1">
      <alignment horizontal="center"/>
    </xf>
    <xf numFmtId="9" fontId="6" fillId="0" borderId="1" xfId="32" applyFont="1" applyFill="1" applyBorder="1"/>
    <xf numFmtId="0" fontId="6" fillId="0" borderId="1" xfId="0" applyNumberFormat="1" applyFont="1" applyFill="1" applyBorder="1" applyAlignment="1">
      <alignment horizontal="center" vertical="center"/>
    </xf>
    <xf numFmtId="0" fontId="6" fillId="0" borderId="1" xfId="32" applyNumberFormat="1" applyFont="1" applyFill="1" applyBorder="1" applyAlignment="1">
      <alignment horizontal="center"/>
    </xf>
    <xf numFmtId="0" fontId="6" fillId="0" borderId="1" xfId="0" applyFont="1" applyFill="1" applyBorder="1" applyAlignment="1">
      <alignment wrapText="1"/>
    </xf>
    <xf numFmtId="0" fontId="12" fillId="0" borderId="1" xfId="0" applyFont="1" applyFill="1" applyBorder="1"/>
    <xf numFmtId="0" fontId="25" fillId="0" borderId="0" xfId="0" applyFont="1"/>
    <xf numFmtId="0" fontId="6" fillId="0" borderId="0" xfId="0" applyFont="1"/>
    <xf numFmtId="165" fontId="6" fillId="0" borderId="0" xfId="0" applyNumberFormat="1" applyFont="1"/>
    <xf numFmtId="0" fontId="13" fillId="0" borderId="0" xfId="0" applyFont="1"/>
    <xf numFmtId="164" fontId="6" fillId="0" borderId="1" xfId="0" applyNumberFormat="1" applyFont="1" applyFill="1" applyBorder="1" applyAlignment="1">
      <alignment wrapText="1"/>
    </xf>
    <xf numFmtId="0" fontId="13" fillId="0" borderId="0" xfId="0" applyFont="1" applyFill="1"/>
    <xf numFmtId="165" fontId="6" fillId="0" borderId="1" xfId="1" applyNumberFormat="1" applyFont="1" applyBorder="1"/>
    <xf numFmtId="0" fontId="6" fillId="0" borderId="2" xfId="0" applyFont="1" applyFill="1" applyBorder="1" applyAlignment="1"/>
    <xf numFmtId="0" fontId="6" fillId="0" borderId="1" xfId="0" applyFont="1" applyFill="1" applyBorder="1" applyAlignment="1"/>
    <xf numFmtId="0" fontId="13" fillId="0" borderId="16" xfId="0" applyFont="1" applyFill="1" applyBorder="1" applyAlignment="1">
      <alignment horizontal="center"/>
    </xf>
    <xf numFmtId="0" fontId="6" fillId="0" borderId="17" xfId="0" applyFont="1" applyFill="1" applyBorder="1" applyAlignment="1"/>
    <xf numFmtId="0" fontId="13" fillId="0" borderId="1" xfId="0" applyFont="1" applyFill="1" applyBorder="1" applyAlignment="1">
      <alignment horizontal="center"/>
    </xf>
    <xf numFmtId="0" fontId="6" fillId="0" borderId="1" xfId="0" applyFont="1" applyFill="1" applyBorder="1" applyAlignment="1">
      <alignment horizontal="center"/>
    </xf>
    <xf numFmtId="0" fontId="6" fillId="0" borderId="3" xfId="0" applyFont="1" applyFill="1" applyBorder="1" applyAlignment="1">
      <alignment horizontal="center"/>
    </xf>
    <xf numFmtId="0" fontId="1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wrapText="1"/>
    </xf>
    <xf numFmtId="0" fontId="13" fillId="0" borderId="1" xfId="0" applyFont="1" applyFill="1" applyBorder="1" applyAlignment="1"/>
    <xf numFmtId="0" fontId="13" fillId="0" borderId="1" xfId="0" applyNumberFormat="1" applyFont="1" applyFill="1" applyBorder="1" applyAlignment="1">
      <alignment wrapText="1"/>
    </xf>
    <xf numFmtId="0" fontId="13" fillId="0" borderId="1" xfId="0" applyFont="1" applyFill="1" applyBorder="1" applyAlignment="1">
      <alignment wrapText="1"/>
    </xf>
    <xf numFmtId="0" fontId="0" fillId="0" borderId="1" xfId="0" applyFill="1" applyBorder="1" applyAlignment="1">
      <alignment wrapText="1"/>
    </xf>
    <xf numFmtId="0" fontId="28" fillId="0" borderId="1" xfId="0" applyFont="1" applyFill="1" applyBorder="1" applyAlignment="1"/>
    <xf numFmtId="0" fontId="17" fillId="0" borderId="1" xfId="0" applyFont="1" applyFill="1" applyBorder="1" applyAlignment="1"/>
    <xf numFmtId="0" fontId="27" fillId="0" borderId="1" xfId="0" applyFont="1" applyFill="1" applyBorder="1" applyAlignment="1"/>
    <xf numFmtId="0" fontId="0" fillId="0" borderId="1" xfId="0" applyFill="1" applyBorder="1" applyAlignment="1"/>
    <xf numFmtId="0" fontId="6" fillId="0" borderId="1" xfId="0" applyNumberFormat="1" applyFont="1" applyFill="1" applyBorder="1" applyAlignment="1">
      <alignment wrapText="1"/>
    </xf>
    <xf numFmtId="0" fontId="12" fillId="0" borderId="1" xfId="0" applyFont="1" applyFill="1" applyBorder="1" applyAlignment="1">
      <alignment wrapText="1"/>
    </xf>
    <xf numFmtId="0" fontId="12" fillId="0" borderId="1" xfId="0" applyFont="1" applyFill="1" applyBorder="1" applyAlignment="1"/>
    <xf numFmtId="0" fontId="14" fillId="0" borderId="1" xfId="0" applyFont="1" applyFill="1" applyBorder="1" applyAlignment="1">
      <alignment wrapText="1"/>
    </xf>
  </cellXfs>
  <cellStyles count="159">
    <cellStyle name="20% - Accent1" xfId="52" builtinId="30" customBuiltin="1"/>
    <cellStyle name="20% - Accent1 2" xfId="100"/>
    <cellStyle name="20% - Accent1 2 2" xfId="143"/>
    <cellStyle name="20% - Accent1 3" xfId="125"/>
    <cellStyle name="20% - Accent2" xfId="56" builtinId="34" customBuiltin="1"/>
    <cellStyle name="20% - Accent2 2" xfId="102"/>
    <cellStyle name="20% - Accent2 2 2" xfId="145"/>
    <cellStyle name="20% - Accent2 3" xfId="127"/>
    <cellStyle name="20% - Accent3" xfId="60" builtinId="38" customBuiltin="1"/>
    <cellStyle name="20% - Accent3 2" xfId="104"/>
    <cellStyle name="20% - Accent3 2 2" xfId="147"/>
    <cellStyle name="20% - Accent3 3" xfId="129"/>
    <cellStyle name="20% - Accent4" xfId="64" builtinId="42" customBuiltin="1"/>
    <cellStyle name="20% - Accent4 2" xfId="106"/>
    <cellStyle name="20% - Accent4 2 2" xfId="149"/>
    <cellStyle name="20% - Accent4 3" xfId="131"/>
    <cellStyle name="20% - Accent5" xfId="68" builtinId="46" customBuiltin="1"/>
    <cellStyle name="20% - Accent5 2" xfId="108"/>
    <cellStyle name="20% - Accent5 2 2" xfId="151"/>
    <cellStyle name="20% - Accent5 3" xfId="133"/>
    <cellStyle name="20% - Accent6" xfId="72" builtinId="50" customBuiltin="1"/>
    <cellStyle name="20% - Accent6 2" xfId="110"/>
    <cellStyle name="20% - Accent6 2 2" xfId="153"/>
    <cellStyle name="20% - Accent6 3" xfId="135"/>
    <cellStyle name="40% - Accent1" xfId="53" builtinId="31" customBuiltin="1"/>
    <cellStyle name="40% - Accent1 2" xfId="101"/>
    <cellStyle name="40% - Accent1 2 2" xfId="144"/>
    <cellStyle name="40% - Accent1 3" xfId="126"/>
    <cellStyle name="40% - Accent2" xfId="57" builtinId="35" customBuiltin="1"/>
    <cellStyle name="40% - Accent2 2" xfId="103"/>
    <cellStyle name="40% - Accent2 2 2" xfId="146"/>
    <cellStyle name="40% - Accent2 3" xfId="128"/>
    <cellStyle name="40% - Accent3" xfId="61" builtinId="39" customBuiltin="1"/>
    <cellStyle name="40% - Accent3 2" xfId="105"/>
    <cellStyle name="40% - Accent3 2 2" xfId="148"/>
    <cellStyle name="40% - Accent3 3" xfId="130"/>
    <cellStyle name="40% - Accent4" xfId="65" builtinId="43" customBuiltin="1"/>
    <cellStyle name="40% - Accent4 2" xfId="107"/>
    <cellStyle name="40% - Accent4 2 2" xfId="150"/>
    <cellStyle name="40% - Accent4 3" xfId="132"/>
    <cellStyle name="40% - Accent5" xfId="69" builtinId="47" customBuiltin="1"/>
    <cellStyle name="40% - Accent5 2" xfId="109"/>
    <cellStyle name="40% - Accent5 2 2" xfId="152"/>
    <cellStyle name="40% - Accent5 3" xfId="134"/>
    <cellStyle name="40% - Accent6" xfId="73" builtinId="51" customBuiltin="1"/>
    <cellStyle name="40% - Accent6 2" xfId="111"/>
    <cellStyle name="40% - Accent6 2 2" xfId="154"/>
    <cellStyle name="40% - Accent6 3" xfId="136"/>
    <cellStyle name="60% - Accent1" xfId="54" builtinId="32" customBuiltin="1"/>
    <cellStyle name="60% - Accent2" xfId="58" builtinId="36" customBuiltin="1"/>
    <cellStyle name="60% - Accent3" xfId="62" builtinId="40" customBuiltin="1"/>
    <cellStyle name="60% - Accent4" xfId="66" builtinId="44" customBuiltin="1"/>
    <cellStyle name="60% - Accent5" xfId="70" builtinId="48" customBuiltin="1"/>
    <cellStyle name="60% - Accent6" xfId="74" builtinId="52" customBuiltin="1"/>
    <cellStyle name="Accent1" xfId="51" builtinId="29" customBuiltin="1"/>
    <cellStyle name="Accent2" xfId="55" builtinId="33" customBuiltin="1"/>
    <cellStyle name="Accent3" xfId="59" builtinId="37" customBuiltin="1"/>
    <cellStyle name="Accent4" xfId="63" builtinId="41" customBuiltin="1"/>
    <cellStyle name="Accent5" xfId="67" builtinId="45" customBuiltin="1"/>
    <cellStyle name="Accent6" xfId="71" builtinId="49" customBuiltin="1"/>
    <cellStyle name="Bad" xfId="41" builtinId="27" customBuiltin="1"/>
    <cellStyle name="Calculation" xfId="45" builtinId="22" customBuiltin="1"/>
    <cellStyle name="Check Cell" xfId="47" builtinId="23" customBuiltin="1"/>
    <cellStyle name="Comma" xfId="1" builtinId="3"/>
    <cellStyle name="Comma 10" xfId="2"/>
    <cellStyle name="Comma 11" xfId="3"/>
    <cellStyle name="Comma 12" xfId="4"/>
    <cellStyle name="Comma 13" xfId="5"/>
    <cellStyle name="Comma 14" xfId="6"/>
    <cellStyle name="Comma 15" xfId="7"/>
    <cellStyle name="Comma 16" xfId="8"/>
    <cellStyle name="Comma 17" xfId="9"/>
    <cellStyle name="Comma 2" xfId="10"/>
    <cellStyle name="Comma 2 2" xfId="11"/>
    <cellStyle name="Comma 2 3" xfId="34"/>
    <cellStyle name="Comma 2 3 2" xfId="124"/>
    <cellStyle name="Comma 2 4" xfId="119"/>
    <cellStyle name="Comma 3" xfId="80"/>
    <cellStyle name="Comma 3 2" xfId="96"/>
    <cellStyle name="Comma 4" xfId="86"/>
    <cellStyle name="Comma 5" xfId="90"/>
    <cellStyle name="Comma 8" xfId="12"/>
    <cellStyle name="Comma 9" xfId="13"/>
    <cellStyle name="Currency" xfId="14" builtinId="4"/>
    <cellStyle name="Currency 10" xfId="15"/>
    <cellStyle name="Currency 11" xfId="16"/>
    <cellStyle name="Currency 12" xfId="17"/>
    <cellStyle name="Currency 13" xfId="18"/>
    <cellStyle name="Currency 14" xfId="19"/>
    <cellStyle name="Currency 15" xfId="20"/>
    <cellStyle name="Currency 16" xfId="21"/>
    <cellStyle name="Currency 17" xfId="22"/>
    <cellStyle name="Currency 2" xfId="23"/>
    <cellStyle name="Currency 2 2" xfId="82"/>
    <cellStyle name="Currency 2 3" xfId="76"/>
    <cellStyle name="Currency 2 4" xfId="120"/>
    <cellStyle name="Currency 3" xfId="81"/>
    <cellStyle name="Currency 3 2" xfId="97"/>
    <cellStyle name="Currency 4" xfId="91"/>
    <cellStyle name="Currency 5" xfId="75"/>
    <cellStyle name="Currency 8" xfId="24"/>
    <cellStyle name="Currency 9" xfId="25"/>
    <cellStyle name="Explanatory Text" xfId="49" builtinId="53" customBuiltin="1"/>
    <cellStyle name="Good" xfId="40"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3" builtinId="20" customBuiltin="1"/>
    <cellStyle name="Linked Cell" xfId="46" builtinId="24" customBuiltin="1"/>
    <cellStyle name="Neutral" xfId="42" builtinId="28" customBuiltin="1"/>
    <cellStyle name="Normal" xfId="0" builtinId="0"/>
    <cellStyle name="Normal 19" xfId="26"/>
    <cellStyle name="Normal 2" xfId="27"/>
    <cellStyle name="Normal 2 2" xfId="28"/>
    <cellStyle name="Normal 2 2 2" xfId="83"/>
    <cellStyle name="Normal 2 2 3" xfId="121"/>
    <cellStyle name="Normal 2 3" xfId="33"/>
    <cellStyle name="Normal 2 3 2" xfId="123"/>
    <cellStyle name="Normal 2_Available Fund Projects" xfId="117"/>
    <cellStyle name="Normal 3" xfId="29"/>
    <cellStyle name="Normal 3 2" xfId="30"/>
    <cellStyle name="Normal 3 2 2" xfId="95"/>
    <cellStyle name="Normal 3 3" xfId="79"/>
    <cellStyle name="Normal 3 4" xfId="122"/>
    <cellStyle name="Normal 3_Available Fund Projects" xfId="118"/>
    <cellStyle name="Normal 4" xfId="31"/>
    <cellStyle name="Normal 4 2" xfId="93"/>
    <cellStyle name="Normal 4 2 2" xfId="114"/>
    <cellStyle name="Normal 4 2 2 2" xfId="157"/>
    <cellStyle name="Normal 4 2 3" xfId="140"/>
    <cellStyle name="Normal 4 3" xfId="78"/>
    <cellStyle name="Normal 4 3 2" xfId="137"/>
    <cellStyle name="Normal 4 4" xfId="99"/>
    <cellStyle name="Normal 4 4 2" xfId="142"/>
    <cellStyle name="Normal 5" xfId="85"/>
    <cellStyle name="Normal 5 2" xfId="112"/>
    <cellStyle name="Normal 5 2 2" xfId="155"/>
    <cellStyle name="Normal 5 3" xfId="138"/>
    <cellStyle name="Normal 6" xfId="89"/>
    <cellStyle name="Normal 7" xfId="94"/>
    <cellStyle name="Normal 7 2" xfId="115"/>
    <cellStyle name="Normal 7 2 2" xfId="158"/>
    <cellStyle name="Normal 7 3" xfId="141"/>
    <cellStyle name="Normal_Available Fund Projects" xfId="116"/>
    <cellStyle name="Note 2" xfId="88"/>
    <cellStyle name="Note 2 2" xfId="113"/>
    <cellStyle name="Note 2 2 2" xfId="156"/>
    <cellStyle name="Note 2 3" xfId="139"/>
    <cellStyle name="Output" xfId="44" builtinId="21" customBuiltin="1"/>
    <cellStyle name="Percent" xfId="32" builtinId="5"/>
    <cellStyle name="Percent 2" xfId="84"/>
    <cellStyle name="Percent 2 2" xfId="98"/>
    <cellStyle name="Percent 3" xfId="87"/>
    <cellStyle name="Percent 4" xfId="92"/>
    <cellStyle name="Percent 5" xfId="77"/>
    <cellStyle name="Title" xfId="35" builtinId="15" customBuiltin="1"/>
    <cellStyle name="Total" xfId="50" builtinId="25" customBuiltin="1"/>
    <cellStyle name="Warning Text" xfId="48" builtinId="11"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Q55"/>
  <sheetViews>
    <sheetView showGridLines="0" tabSelected="1" view="pageBreakPreview" zoomScale="60" zoomScaleNormal="85" workbookViewId="0">
      <pane xSplit="1" ySplit="7" topLeftCell="C8" activePane="bottomRight" state="frozen"/>
      <selection pane="topRight" activeCell="B1" sqref="B1"/>
      <selection pane="bottomLeft" activeCell="A8" sqref="A8"/>
      <selection pane="bottomRight" activeCell="E13" sqref="E13"/>
    </sheetView>
  </sheetViews>
  <sheetFormatPr defaultColWidth="8.85546875" defaultRowHeight="12.75"/>
  <cols>
    <col min="1" max="1" width="63.5703125" style="99" customWidth="1"/>
    <col min="2" max="14" width="20" style="30" customWidth="1"/>
    <col min="15" max="15" width="14.28515625" style="30" bestFit="1" customWidth="1"/>
    <col min="16" max="16384" width="8.85546875" style="30"/>
  </cols>
  <sheetData>
    <row r="1" spans="1:16">
      <c r="A1" s="87" t="s">
        <v>8</v>
      </c>
      <c r="B1" s="107"/>
      <c r="C1" s="136"/>
      <c r="D1" s="136"/>
      <c r="E1" s="136"/>
      <c r="F1" s="136"/>
      <c r="G1" s="136"/>
      <c r="H1" s="136"/>
      <c r="I1" s="136"/>
      <c r="J1" s="136"/>
      <c r="K1" s="136"/>
      <c r="L1" s="136"/>
      <c r="M1" s="136"/>
      <c r="N1" s="136"/>
    </row>
    <row r="2" spans="1:16">
      <c r="A2" s="87" t="s">
        <v>129</v>
      </c>
      <c r="B2" s="107"/>
      <c r="C2" s="107"/>
      <c r="D2" s="136"/>
      <c r="E2" s="136"/>
      <c r="F2" s="136"/>
      <c r="G2" s="136"/>
      <c r="H2" s="136"/>
      <c r="I2" s="136"/>
      <c r="J2" s="136"/>
      <c r="K2" s="136"/>
      <c r="L2" s="136"/>
      <c r="M2" s="136"/>
      <c r="N2" s="136"/>
    </row>
    <row r="3" spans="1:16">
      <c r="A3" s="87" t="s">
        <v>227</v>
      </c>
      <c r="B3" s="107"/>
      <c r="C3" s="136"/>
      <c r="D3" s="31"/>
      <c r="E3" s="136"/>
      <c r="F3" s="136"/>
      <c r="G3" s="136"/>
      <c r="H3" s="136"/>
      <c r="I3" s="136"/>
      <c r="J3" s="136"/>
      <c r="K3" s="136"/>
      <c r="L3" s="136"/>
      <c r="M3" s="136"/>
      <c r="N3" s="136"/>
    </row>
    <row r="4" spans="1:16">
      <c r="A4" s="87"/>
      <c r="B4" s="136"/>
      <c r="C4" s="136"/>
      <c r="D4" s="136"/>
      <c r="E4" s="136"/>
      <c r="F4" s="136"/>
      <c r="G4" s="136"/>
      <c r="H4" s="136"/>
      <c r="I4" s="136"/>
      <c r="J4" s="136"/>
      <c r="K4" s="136"/>
      <c r="L4" s="136"/>
      <c r="M4" s="136"/>
      <c r="N4" s="136"/>
    </row>
    <row r="5" spans="1:16" ht="16.5" customHeight="1">
      <c r="A5" s="40" t="s">
        <v>62</v>
      </c>
      <c r="B5" s="39"/>
      <c r="C5" s="39"/>
      <c r="D5" s="39"/>
      <c r="E5" s="39"/>
      <c r="F5" s="39"/>
      <c r="G5" s="39"/>
      <c r="H5" s="39"/>
      <c r="I5" s="39"/>
      <c r="J5" s="39"/>
      <c r="K5" s="39"/>
      <c r="L5" s="39"/>
      <c r="M5" s="39"/>
      <c r="N5" s="39"/>
    </row>
    <row r="6" spans="1:16" ht="16.5" customHeight="1">
      <c r="A6" s="40"/>
      <c r="B6" s="22"/>
      <c r="C6" s="22"/>
      <c r="D6" s="22"/>
      <c r="E6" s="22"/>
      <c r="F6" s="22"/>
      <c r="G6" s="22"/>
      <c r="H6" s="22"/>
      <c r="I6" s="22"/>
      <c r="J6" s="22"/>
      <c r="K6" s="22"/>
      <c r="L6" s="22"/>
      <c r="M6" s="22"/>
      <c r="N6" s="22"/>
      <c r="O6" s="137"/>
    </row>
    <row r="7" spans="1:16" ht="16.5" customHeight="1">
      <c r="A7" s="41"/>
      <c r="B7" s="108">
        <v>40909</v>
      </c>
      <c r="C7" s="108">
        <v>40940</v>
      </c>
      <c r="D7" s="108">
        <v>40969</v>
      </c>
      <c r="E7" s="108">
        <v>41000</v>
      </c>
      <c r="F7" s="108">
        <v>41030</v>
      </c>
      <c r="G7" s="108">
        <v>41061</v>
      </c>
      <c r="H7" s="108">
        <v>41091</v>
      </c>
      <c r="I7" s="108">
        <v>41122</v>
      </c>
      <c r="J7" s="108">
        <v>41153</v>
      </c>
      <c r="K7" s="108">
        <v>41183</v>
      </c>
      <c r="L7" s="108">
        <v>41214</v>
      </c>
      <c r="M7" s="108">
        <v>41244</v>
      </c>
      <c r="N7" s="12" t="s">
        <v>9</v>
      </c>
    </row>
    <row r="8" spans="1:16" ht="16.5" customHeight="1">
      <c r="A8" s="40" t="s">
        <v>94</v>
      </c>
      <c r="B8" s="33">
        <v>194409.77000000002</v>
      </c>
      <c r="C8" s="33">
        <v>195824.66</v>
      </c>
      <c r="D8" s="33">
        <v>192227.99000000002</v>
      </c>
      <c r="E8" s="33">
        <v>195708.69999999998</v>
      </c>
      <c r="F8" s="33">
        <v>213534.92</v>
      </c>
      <c r="G8" s="33">
        <v>199892.82</v>
      </c>
      <c r="H8" s="33">
        <v>199548.13999999998</v>
      </c>
      <c r="I8" s="33">
        <v>207396.79</v>
      </c>
      <c r="J8" s="33">
        <v>200724.82999999996</v>
      </c>
      <c r="K8" s="33">
        <v>202457.59</v>
      </c>
      <c r="L8" s="33">
        <v>203900.14</v>
      </c>
      <c r="M8" s="33">
        <v>207561.84</v>
      </c>
      <c r="N8" s="33">
        <f>SUM(B8:M8)</f>
        <v>2413188.19</v>
      </c>
      <c r="O8" s="138"/>
      <c r="P8" s="138"/>
    </row>
    <row r="9" spans="1:16" ht="16.5" customHeight="1">
      <c r="A9" s="41"/>
      <c r="N9" s="33"/>
      <c r="O9" s="138"/>
      <c r="P9" s="138"/>
    </row>
    <row r="10" spans="1:16" ht="25.5">
      <c r="A10" s="14" t="s">
        <v>98</v>
      </c>
      <c r="B10" s="33">
        <v>0</v>
      </c>
      <c r="C10" s="33">
        <v>35568.75</v>
      </c>
      <c r="D10" s="33">
        <v>25740.240000000002</v>
      </c>
      <c r="E10" s="33">
        <v>0</v>
      </c>
      <c r="F10" s="33">
        <v>-78040.899999999994</v>
      </c>
      <c r="G10" s="33">
        <v>604.79999999999995</v>
      </c>
      <c r="H10" s="33">
        <v>102112.92</v>
      </c>
      <c r="I10" s="33">
        <v>-12121.599999999999</v>
      </c>
      <c r="J10" s="33">
        <v>0</v>
      </c>
      <c r="K10" s="33">
        <v>14906.880000000001</v>
      </c>
      <c r="L10" s="33">
        <v>40620.080000000002</v>
      </c>
      <c r="M10" s="33">
        <v>0</v>
      </c>
      <c r="N10" s="33">
        <f>SUM(B10:M10)</f>
        <v>129391.17000000003</v>
      </c>
      <c r="O10" s="138"/>
      <c r="P10" s="138"/>
    </row>
    <row r="11" spans="1:16">
      <c r="A11" s="14"/>
      <c r="B11" s="33"/>
      <c r="C11" s="33"/>
      <c r="D11" s="33"/>
      <c r="E11" s="33"/>
      <c r="F11" s="33"/>
      <c r="G11" s="33"/>
      <c r="H11" s="33"/>
      <c r="I11" s="33"/>
      <c r="J11" s="33"/>
      <c r="K11" s="33"/>
      <c r="L11" s="33"/>
      <c r="M11" s="33"/>
      <c r="N11" s="33"/>
      <c r="O11" s="138"/>
      <c r="P11" s="138"/>
    </row>
    <row r="12" spans="1:16" ht="16.5" customHeight="1">
      <c r="A12" s="40" t="s">
        <v>121</v>
      </c>
      <c r="B12" s="33"/>
      <c r="C12" s="33"/>
      <c r="D12" s="33"/>
      <c r="E12" s="33"/>
      <c r="F12" s="33"/>
      <c r="G12" s="33"/>
      <c r="H12" s="33"/>
      <c r="I12" s="33"/>
      <c r="J12" s="33"/>
      <c r="K12" s="34"/>
      <c r="L12" s="34"/>
      <c r="M12" s="34"/>
      <c r="N12" s="35"/>
      <c r="O12" s="138"/>
      <c r="P12" s="138"/>
    </row>
    <row r="13" spans="1:16" ht="16.5" customHeight="1">
      <c r="A13" s="41" t="s">
        <v>226</v>
      </c>
      <c r="B13" s="35">
        <v>0</v>
      </c>
      <c r="C13" s="35">
        <v>0</v>
      </c>
      <c r="D13" s="35">
        <v>29516.179999999997</v>
      </c>
      <c r="E13" s="35">
        <v>27755.95</v>
      </c>
      <c r="F13" s="35">
        <v>27072.91</v>
      </c>
      <c r="G13" s="35">
        <v>27593.15</v>
      </c>
      <c r="H13" s="35">
        <v>28166.44</v>
      </c>
      <c r="I13" s="35">
        <v>55455.38</v>
      </c>
      <c r="J13" s="35">
        <v>28077.95</v>
      </c>
      <c r="K13" s="35">
        <v>36281.96</v>
      </c>
      <c r="L13" s="35">
        <v>28451.85</v>
      </c>
      <c r="M13" s="35">
        <v>28772.12</v>
      </c>
      <c r="N13" s="33">
        <f t="shared" ref="N13:N20" si="0">SUM(B13:M13)</f>
        <v>317143.89</v>
      </c>
      <c r="O13" s="138"/>
      <c r="P13" s="138"/>
    </row>
    <row r="14" spans="1:16" ht="16.5" customHeight="1">
      <c r="A14" s="41" t="s">
        <v>10</v>
      </c>
      <c r="B14" s="35">
        <v>3972.25</v>
      </c>
      <c r="C14" s="35">
        <v>17685.670000000002</v>
      </c>
      <c r="D14" s="35">
        <v>861.76</v>
      </c>
      <c r="E14" s="35">
        <v>1523.46</v>
      </c>
      <c r="F14" s="35">
        <v>1523.46</v>
      </c>
      <c r="G14" s="35">
        <v>1523.46</v>
      </c>
      <c r="H14" s="35">
        <v>1523.46</v>
      </c>
      <c r="I14" s="35">
        <v>1523.46</v>
      </c>
      <c r="J14" s="35">
        <v>1523.46</v>
      </c>
      <c r="K14" s="35">
        <v>1523.46</v>
      </c>
      <c r="L14" s="35">
        <v>1523.46</v>
      </c>
      <c r="M14" s="35">
        <v>1523.46</v>
      </c>
      <c r="N14" s="33">
        <f t="shared" si="0"/>
        <v>36230.819999999992</v>
      </c>
      <c r="O14" s="138"/>
      <c r="P14" s="138"/>
    </row>
    <row r="15" spans="1:16" ht="16.5" customHeight="1">
      <c r="A15" s="41" t="s">
        <v>95</v>
      </c>
      <c r="B15" s="35">
        <v>0</v>
      </c>
      <c r="C15" s="35">
        <v>27234.92</v>
      </c>
      <c r="D15" s="35">
        <v>0</v>
      </c>
      <c r="E15" s="35">
        <v>0</v>
      </c>
      <c r="F15" s="35">
        <v>0</v>
      </c>
      <c r="G15" s="35">
        <v>0</v>
      </c>
      <c r="H15" s="35">
        <v>0</v>
      </c>
      <c r="I15" s="35">
        <v>0</v>
      </c>
      <c r="J15" s="35">
        <v>0</v>
      </c>
      <c r="K15" s="35">
        <v>0</v>
      </c>
      <c r="L15" s="35">
        <v>0</v>
      </c>
      <c r="M15" s="35">
        <v>0</v>
      </c>
      <c r="N15" s="33">
        <f t="shared" si="0"/>
        <v>27234.92</v>
      </c>
      <c r="O15" s="138"/>
      <c r="P15" s="138"/>
    </row>
    <row r="16" spans="1:16" ht="16.5" customHeight="1">
      <c r="A16" s="41" t="s">
        <v>96</v>
      </c>
      <c r="B16" s="35">
        <v>5797.65</v>
      </c>
      <c r="C16" s="35">
        <v>5797.65</v>
      </c>
      <c r="D16" s="35">
        <v>5762.07</v>
      </c>
      <c r="E16" s="35">
        <v>5755.88</v>
      </c>
      <c r="F16" s="35">
        <v>5755.88</v>
      </c>
      <c r="G16" s="35">
        <v>6582.38</v>
      </c>
      <c r="H16" s="35">
        <v>5896.78</v>
      </c>
      <c r="I16" s="35">
        <v>5755.88</v>
      </c>
      <c r="J16" s="35">
        <v>5761.95</v>
      </c>
      <c r="K16" s="35">
        <v>5896.78</v>
      </c>
      <c r="L16" s="35">
        <v>5799.75</v>
      </c>
      <c r="M16" s="35">
        <v>5755.88</v>
      </c>
      <c r="N16" s="33">
        <f t="shared" si="0"/>
        <v>70318.53</v>
      </c>
      <c r="O16" s="138"/>
      <c r="P16" s="138"/>
    </row>
    <row r="17" spans="1:16" ht="16.5" customHeight="1">
      <c r="A17" s="41" t="s">
        <v>11</v>
      </c>
      <c r="B17" s="35">
        <v>5897.1600000000008</v>
      </c>
      <c r="C17" s="35">
        <v>5843</v>
      </c>
      <c r="D17" s="35">
        <v>5151.5599999999995</v>
      </c>
      <c r="E17" s="35">
        <v>4505.01</v>
      </c>
      <c r="F17" s="35">
        <v>5686.17</v>
      </c>
      <c r="G17" s="35">
        <v>4275.58</v>
      </c>
      <c r="H17" s="35">
        <v>8368.24</v>
      </c>
      <c r="I17" s="35">
        <v>5349.53</v>
      </c>
      <c r="J17" s="35">
        <v>3234.92</v>
      </c>
      <c r="K17" s="35">
        <v>4334.1099999999997</v>
      </c>
      <c r="L17" s="35">
        <v>4899.78</v>
      </c>
      <c r="M17" s="35">
        <v>7257.6</v>
      </c>
      <c r="N17" s="33">
        <f t="shared" si="0"/>
        <v>64802.659999999996</v>
      </c>
      <c r="O17" s="138"/>
      <c r="P17" s="138"/>
    </row>
    <row r="18" spans="1:16" ht="16.5" customHeight="1">
      <c r="A18" s="41" t="s">
        <v>97</v>
      </c>
      <c r="B18" s="35">
        <v>202.71</v>
      </c>
      <c r="C18" s="35">
        <v>0</v>
      </c>
      <c r="D18" s="35">
        <v>2576.04</v>
      </c>
      <c r="E18" s="35">
        <v>-2576.04</v>
      </c>
      <c r="F18" s="35">
        <v>0</v>
      </c>
      <c r="G18" s="35">
        <v>0</v>
      </c>
      <c r="H18" s="35">
        <v>0</v>
      </c>
      <c r="I18" s="35">
        <v>0</v>
      </c>
      <c r="J18" s="35">
        <v>0</v>
      </c>
      <c r="K18" s="35">
        <v>0</v>
      </c>
      <c r="L18" s="35">
        <v>0</v>
      </c>
      <c r="M18" s="35">
        <v>0</v>
      </c>
      <c r="N18" s="33">
        <f t="shared" si="0"/>
        <v>202.71000000000004</v>
      </c>
      <c r="O18" s="138"/>
      <c r="P18" s="138"/>
    </row>
    <row r="19" spans="1:16" ht="16.5" customHeight="1">
      <c r="A19" s="41" t="s">
        <v>68</v>
      </c>
      <c r="B19" s="35">
        <v>6693.79</v>
      </c>
      <c r="C19" s="35">
        <v>8594.67</v>
      </c>
      <c r="D19" s="35">
        <v>4992.2299999999996</v>
      </c>
      <c r="E19" s="35">
        <v>5599.96</v>
      </c>
      <c r="F19" s="35">
        <v>5981.51</v>
      </c>
      <c r="G19" s="35">
        <v>8674.23</v>
      </c>
      <c r="H19" s="35">
        <v>6171.52</v>
      </c>
      <c r="I19" s="35">
        <v>7770.5</v>
      </c>
      <c r="J19" s="35">
        <v>5078.63</v>
      </c>
      <c r="K19" s="35">
        <v>27381.56</v>
      </c>
      <c r="L19" s="35">
        <v>6249.05</v>
      </c>
      <c r="M19" s="35">
        <v>20944.97</v>
      </c>
      <c r="N19" s="33">
        <f t="shared" si="0"/>
        <v>114132.62000000001</v>
      </c>
      <c r="O19" s="138"/>
      <c r="P19" s="138"/>
    </row>
    <row r="20" spans="1:16" ht="16.5" customHeight="1">
      <c r="A20" s="41" t="s">
        <v>12</v>
      </c>
      <c r="B20" s="35">
        <v>6281.68</v>
      </c>
      <c r="C20" s="35">
        <v>7885.5599999999995</v>
      </c>
      <c r="D20" s="35">
        <v>5606.8</v>
      </c>
      <c r="E20" s="35">
        <v>4264.51</v>
      </c>
      <c r="F20" s="35">
        <v>4626.68</v>
      </c>
      <c r="G20" s="35">
        <v>3955.53</v>
      </c>
      <c r="H20" s="35">
        <v>3750.7</v>
      </c>
      <c r="I20" s="35">
        <v>7675.58</v>
      </c>
      <c r="J20" s="35">
        <v>3085.29</v>
      </c>
      <c r="K20" s="35">
        <v>4070.83</v>
      </c>
      <c r="L20" s="35">
        <v>5116.6899999999996</v>
      </c>
      <c r="M20" s="35">
        <v>4134.67</v>
      </c>
      <c r="N20" s="33">
        <f t="shared" si="0"/>
        <v>60454.520000000004</v>
      </c>
      <c r="O20" s="138"/>
      <c r="P20" s="138"/>
    </row>
    <row r="21" spans="1:16" ht="25.5">
      <c r="A21" s="14" t="s">
        <v>107</v>
      </c>
      <c r="B21" s="35">
        <f>SUM(B10:B20)</f>
        <v>28845.24</v>
      </c>
      <c r="C21" s="35">
        <f t="shared" ref="C21:J21" si="1">SUM(C10:C20)</f>
        <v>108610.21999999999</v>
      </c>
      <c r="D21" s="35">
        <f t="shared" si="1"/>
        <v>80206.87999999999</v>
      </c>
      <c r="E21" s="35">
        <f t="shared" si="1"/>
        <v>46828.73</v>
      </c>
      <c r="F21" s="35">
        <f t="shared" si="1"/>
        <v>-27394.289999999994</v>
      </c>
      <c r="G21" s="35">
        <f t="shared" si="1"/>
        <v>53209.130000000005</v>
      </c>
      <c r="H21" s="35">
        <f t="shared" si="1"/>
        <v>155990.06</v>
      </c>
      <c r="I21" s="35">
        <f t="shared" si="1"/>
        <v>71408.73</v>
      </c>
      <c r="J21" s="35">
        <f t="shared" si="1"/>
        <v>46762.2</v>
      </c>
      <c r="K21" s="35">
        <f>SUM(K10:K20)</f>
        <v>94395.58</v>
      </c>
      <c r="L21" s="35">
        <f>SUM(L10:L20)</f>
        <v>92660.66</v>
      </c>
      <c r="M21" s="35">
        <f>SUM(M10:M20)</f>
        <v>68388.7</v>
      </c>
      <c r="N21" s="35">
        <f>SUM(N10:N20)</f>
        <v>819911.84000000008</v>
      </c>
      <c r="O21" s="138"/>
      <c r="P21" s="138"/>
    </row>
    <row r="22" spans="1:16" ht="16.5" customHeight="1">
      <c r="A22" s="41"/>
      <c r="B22" s="33"/>
      <c r="C22" s="33"/>
      <c r="D22" s="33"/>
      <c r="E22" s="33"/>
      <c r="F22" s="33"/>
      <c r="G22" s="33"/>
      <c r="H22" s="33"/>
      <c r="I22" s="33"/>
      <c r="J22" s="33"/>
      <c r="K22" s="33"/>
      <c r="L22" s="33"/>
      <c r="M22" s="33"/>
      <c r="N22" s="33"/>
      <c r="O22" s="138"/>
      <c r="P22" s="138"/>
    </row>
    <row r="23" spans="1:16" ht="16.5" customHeight="1">
      <c r="A23" s="40" t="s">
        <v>13</v>
      </c>
      <c r="B23" s="33">
        <f>B8-B21</f>
        <v>165564.53000000003</v>
      </c>
      <c r="C23" s="33">
        <f t="shared" ref="C23:M23" si="2">C8-C21</f>
        <v>87214.440000000017</v>
      </c>
      <c r="D23" s="33">
        <f t="shared" si="2"/>
        <v>112021.11000000003</v>
      </c>
      <c r="E23" s="33">
        <f t="shared" si="2"/>
        <v>148879.96999999997</v>
      </c>
      <c r="F23" s="33">
        <f t="shared" si="2"/>
        <v>240929.21000000002</v>
      </c>
      <c r="G23" s="33">
        <f t="shared" si="2"/>
        <v>146683.69</v>
      </c>
      <c r="H23" s="33">
        <f t="shared" si="2"/>
        <v>43558.079999999987</v>
      </c>
      <c r="I23" s="33">
        <f t="shared" si="2"/>
        <v>135988.06</v>
      </c>
      <c r="J23" s="33">
        <f t="shared" si="2"/>
        <v>153962.62999999995</v>
      </c>
      <c r="K23" s="33">
        <f t="shared" si="2"/>
        <v>108062.01</v>
      </c>
      <c r="L23" s="33">
        <f t="shared" si="2"/>
        <v>111239.48000000001</v>
      </c>
      <c r="M23" s="33">
        <f t="shared" si="2"/>
        <v>139173.14000000001</v>
      </c>
      <c r="N23" s="33">
        <f>SUM(B23:M23)</f>
        <v>1593276.3499999996</v>
      </c>
      <c r="O23" s="138"/>
      <c r="P23" s="138"/>
    </row>
    <row r="24" spans="1:16" ht="16.5" customHeight="1">
      <c r="A24" s="41" t="s">
        <v>14</v>
      </c>
      <c r="B24" s="33">
        <v>12725.93</v>
      </c>
      <c r="C24" s="33">
        <v>13692.78</v>
      </c>
      <c r="D24" s="33">
        <v>13720.04</v>
      </c>
      <c r="E24" s="33">
        <v>13914.09</v>
      </c>
      <c r="F24" s="33">
        <v>15107.4</v>
      </c>
      <c r="G24" s="33">
        <v>15709.61</v>
      </c>
      <c r="H24" s="33">
        <v>15489.48</v>
      </c>
      <c r="I24" s="33">
        <v>15774.74</v>
      </c>
      <c r="J24" s="132">
        <v>16527.080000000002</v>
      </c>
      <c r="K24" s="132">
        <v>15503.93</v>
      </c>
      <c r="L24" s="132">
        <v>15981.42</v>
      </c>
      <c r="M24" s="132">
        <v>16885.759999999998</v>
      </c>
      <c r="N24" s="33">
        <f>SUM(B24:M24)</f>
        <v>181032.26</v>
      </c>
      <c r="O24" s="138"/>
      <c r="P24" s="138"/>
    </row>
    <row r="25" spans="1:16" ht="16.5" customHeight="1">
      <c r="A25" s="40" t="s">
        <v>15</v>
      </c>
      <c r="B25" s="33">
        <f>B23+B24</f>
        <v>178290.46000000002</v>
      </c>
      <c r="C25" s="33">
        <f t="shared" ref="C25:M25" si="3">C23+C24</f>
        <v>100907.22000000002</v>
      </c>
      <c r="D25" s="33">
        <f t="shared" si="3"/>
        <v>125741.15000000002</v>
      </c>
      <c r="E25" s="33">
        <f t="shared" si="3"/>
        <v>162794.05999999997</v>
      </c>
      <c r="F25" s="33">
        <f t="shared" si="3"/>
        <v>256036.61000000002</v>
      </c>
      <c r="G25" s="33">
        <f t="shared" si="3"/>
        <v>162393.29999999999</v>
      </c>
      <c r="H25" s="33">
        <f t="shared" si="3"/>
        <v>59047.559999999983</v>
      </c>
      <c r="I25" s="33">
        <f t="shared" si="3"/>
        <v>151762.79999999999</v>
      </c>
      <c r="J25" s="33">
        <f t="shared" si="3"/>
        <v>170489.70999999996</v>
      </c>
      <c r="K25" s="33">
        <f t="shared" si="3"/>
        <v>123565.94</v>
      </c>
      <c r="L25" s="33">
        <f t="shared" si="3"/>
        <v>127220.90000000001</v>
      </c>
      <c r="M25" s="33">
        <f t="shared" si="3"/>
        <v>156058.90000000002</v>
      </c>
      <c r="N25" s="33">
        <f>SUM(B25:M25)</f>
        <v>1774308.6099999999</v>
      </c>
      <c r="O25" s="138"/>
      <c r="P25" s="138"/>
    </row>
    <row r="26" spans="1:16" ht="12.75" customHeight="1">
      <c r="A26" s="87"/>
      <c r="B26" s="42"/>
      <c r="C26" s="42"/>
      <c r="D26" s="42"/>
      <c r="E26" s="42"/>
      <c r="F26" s="42"/>
      <c r="G26" s="42"/>
      <c r="H26" s="42"/>
      <c r="I26" s="42"/>
      <c r="J26" s="42"/>
      <c r="K26" s="42"/>
      <c r="L26" s="42"/>
      <c r="M26" s="42"/>
      <c r="N26" s="46"/>
      <c r="O26" s="138"/>
      <c r="P26" s="138"/>
    </row>
    <row r="27" spans="1:16" ht="12.75" customHeight="1">
      <c r="A27" s="87"/>
      <c r="B27" s="42"/>
      <c r="C27" s="42"/>
      <c r="D27" s="42"/>
      <c r="E27" s="42"/>
      <c r="F27" s="42"/>
      <c r="G27" s="42"/>
      <c r="H27" s="42"/>
      <c r="I27" s="42"/>
      <c r="J27" s="42"/>
      <c r="K27" s="42"/>
      <c r="L27" s="42"/>
      <c r="M27" s="42"/>
      <c r="N27" s="46"/>
      <c r="O27" s="138"/>
      <c r="P27" s="138"/>
    </row>
    <row r="28" spans="1:16" ht="16.5" customHeight="1">
      <c r="A28" s="40" t="s">
        <v>65</v>
      </c>
      <c r="B28" s="33"/>
      <c r="C28" s="33"/>
      <c r="D28" s="39"/>
      <c r="E28" s="39"/>
      <c r="F28" s="39"/>
      <c r="G28" s="39"/>
      <c r="H28" s="39"/>
      <c r="I28" s="39"/>
      <c r="J28" s="39"/>
      <c r="K28" s="39"/>
      <c r="L28" s="39"/>
      <c r="M28" s="39"/>
      <c r="N28" s="39"/>
      <c r="O28" s="138"/>
      <c r="P28" s="138"/>
    </row>
    <row r="29" spans="1:16" ht="16.5" customHeight="1">
      <c r="A29" s="41"/>
      <c r="B29" s="108">
        <v>40909</v>
      </c>
      <c r="C29" s="108">
        <v>40940</v>
      </c>
      <c r="D29" s="108">
        <v>40969</v>
      </c>
      <c r="E29" s="108">
        <v>41000</v>
      </c>
      <c r="F29" s="108">
        <v>41030</v>
      </c>
      <c r="G29" s="108">
        <v>41061</v>
      </c>
      <c r="H29" s="108">
        <v>41091</v>
      </c>
      <c r="I29" s="108">
        <v>41122</v>
      </c>
      <c r="J29" s="108">
        <v>41153</v>
      </c>
      <c r="K29" s="108">
        <v>41183</v>
      </c>
      <c r="L29" s="108">
        <v>41214</v>
      </c>
      <c r="M29" s="108">
        <v>41244</v>
      </c>
      <c r="N29" s="12" t="s">
        <v>9</v>
      </c>
      <c r="O29" s="138"/>
      <c r="P29" s="138"/>
    </row>
    <row r="30" spans="1:16" ht="16.5" customHeight="1">
      <c r="A30" s="41" t="s">
        <v>99</v>
      </c>
      <c r="B30" s="43">
        <v>32671</v>
      </c>
      <c r="C30" s="43">
        <v>32865</v>
      </c>
      <c r="D30" s="43">
        <v>33063</v>
      </c>
      <c r="E30" s="43">
        <v>33330</v>
      </c>
      <c r="F30" s="43">
        <v>33627</v>
      </c>
      <c r="G30" s="43">
        <v>34073</v>
      </c>
      <c r="H30" s="43">
        <v>34415</v>
      </c>
      <c r="I30" s="43">
        <v>34847</v>
      </c>
      <c r="J30" s="43">
        <v>35215</v>
      </c>
      <c r="K30" s="43">
        <v>35759</v>
      </c>
      <c r="L30" s="43">
        <v>36032</v>
      </c>
      <c r="M30" s="43">
        <v>36164</v>
      </c>
      <c r="N30" s="109"/>
      <c r="O30" s="138"/>
      <c r="P30" s="138"/>
    </row>
    <row r="31" spans="1:16" ht="16.5" customHeight="1">
      <c r="A31" s="41" t="s">
        <v>100</v>
      </c>
      <c r="B31" s="43">
        <v>120335</v>
      </c>
      <c r="C31" s="43">
        <v>122100</v>
      </c>
      <c r="D31" s="43">
        <v>117165</v>
      </c>
      <c r="E31" s="43">
        <v>121206</v>
      </c>
      <c r="F31" s="43">
        <v>140570</v>
      </c>
      <c r="G31" s="43">
        <v>123444</v>
      </c>
      <c r="H31" s="43">
        <v>124130</v>
      </c>
      <c r="I31" s="43">
        <v>128569</v>
      </c>
      <c r="J31" s="43">
        <v>124272</v>
      </c>
      <c r="K31" s="43">
        <v>125427</v>
      </c>
      <c r="L31" s="43">
        <v>126244</v>
      </c>
      <c r="M31" s="43">
        <v>130280</v>
      </c>
      <c r="N31" s="109">
        <f>SUM(B31:M31)</f>
        <v>1503742</v>
      </c>
      <c r="O31" s="138"/>
      <c r="P31" s="138"/>
    </row>
    <row r="32" spans="1:16" ht="16.5" customHeight="1">
      <c r="A32" s="41" t="s">
        <v>101</v>
      </c>
      <c r="B32" s="43">
        <f>(B31*100)/1000</f>
        <v>12033.5</v>
      </c>
      <c r="C32" s="43">
        <f t="shared" ref="C32:M32" si="4">(C31*100)/1000</f>
        <v>12210</v>
      </c>
      <c r="D32" s="43">
        <f t="shared" si="4"/>
        <v>11716.5</v>
      </c>
      <c r="E32" s="43">
        <f t="shared" si="4"/>
        <v>12120.6</v>
      </c>
      <c r="F32" s="43">
        <f t="shared" si="4"/>
        <v>14057</v>
      </c>
      <c r="G32" s="43">
        <f t="shared" si="4"/>
        <v>12344.4</v>
      </c>
      <c r="H32" s="43">
        <f t="shared" si="4"/>
        <v>12413</v>
      </c>
      <c r="I32" s="43">
        <f t="shared" si="4"/>
        <v>12856.9</v>
      </c>
      <c r="J32" s="43">
        <f t="shared" si="4"/>
        <v>12427.2</v>
      </c>
      <c r="K32" s="43">
        <f t="shared" si="4"/>
        <v>12542.7</v>
      </c>
      <c r="L32" s="43">
        <f t="shared" si="4"/>
        <v>12624.4</v>
      </c>
      <c r="M32" s="43">
        <f t="shared" si="4"/>
        <v>13028</v>
      </c>
      <c r="N32" s="109">
        <f>SUM(B32:M32)</f>
        <v>150374.19999999998</v>
      </c>
      <c r="O32" s="138"/>
      <c r="P32" s="138"/>
    </row>
    <row r="33" spans="1:17" ht="25.5">
      <c r="A33" s="27" t="s">
        <v>105</v>
      </c>
      <c r="B33" s="109">
        <v>0</v>
      </c>
      <c r="C33" s="109">
        <v>14227.5</v>
      </c>
      <c r="D33" s="109">
        <v>16998.271698113207</v>
      </c>
      <c r="E33" s="109">
        <v>0</v>
      </c>
      <c r="F33" s="109">
        <v>-16730.275423854957</v>
      </c>
      <c r="G33" s="109">
        <v>0</v>
      </c>
      <c r="H33" s="109">
        <v>0</v>
      </c>
      <c r="I33" s="109">
        <v>48913.202163071139</v>
      </c>
      <c r="J33" s="109">
        <v>0</v>
      </c>
      <c r="K33" s="109">
        <v>16304.4</v>
      </c>
      <c r="L33" s="109">
        <v>53867.869731127612</v>
      </c>
      <c r="M33" s="109">
        <v>0</v>
      </c>
      <c r="N33" s="109">
        <f>SUM(B33:M33)</f>
        <v>133580.96816845701</v>
      </c>
      <c r="O33" s="138"/>
      <c r="P33" s="138"/>
    </row>
    <row r="34" spans="1:17" ht="25.5">
      <c r="A34" s="14" t="s">
        <v>106</v>
      </c>
      <c r="B34" s="109">
        <f>B33-B32</f>
        <v>-12033.5</v>
      </c>
      <c r="C34" s="109">
        <f t="shared" ref="C34:M34" si="5">C33-C32</f>
        <v>2017.5</v>
      </c>
      <c r="D34" s="109">
        <f t="shared" si="5"/>
        <v>5281.7716981132071</v>
      </c>
      <c r="E34" s="109">
        <f t="shared" si="5"/>
        <v>-12120.6</v>
      </c>
      <c r="F34" s="109">
        <f t="shared" si="5"/>
        <v>-30787.275423854957</v>
      </c>
      <c r="G34" s="109">
        <f t="shared" si="5"/>
        <v>-12344.4</v>
      </c>
      <c r="H34" s="109">
        <f t="shared" si="5"/>
        <v>-12413</v>
      </c>
      <c r="I34" s="109">
        <f t="shared" si="5"/>
        <v>36056.302163071137</v>
      </c>
      <c r="J34" s="109">
        <f t="shared" si="5"/>
        <v>-12427.2</v>
      </c>
      <c r="K34" s="109">
        <f t="shared" si="5"/>
        <v>3761.6999999999989</v>
      </c>
      <c r="L34" s="109">
        <f t="shared" si="5"/>
        <v>41243.46973112761</v>
      </c>
      <c r="M34" s="109">
        <f t="shared" si="5"/>
        <v>-13028</v>
      </c>
      <c r="N34" s="109">
        <f>SUM(B34:M34)</f>
        <v>-16793.231831543017</v>
      </c>
      <c r="O34" s="138"/>
      <c r="P34" s="138"/>
    </row>
    <row r="35" spans="1:17" ht="16.5" customHeight="1">
      <c r="A35" s="88"/>
      <c r="N35" s="47"/>
    </row>
    <row r="36" spans="1:17" ht="16.5" customHeight="1">
      <c r="A36" s="40"/>
      <c r="B36" s="12" t="s">
        <v>16</v>
      </c>
      <c r="C36" s="12" t="s">
        <v>17</v>
      </c>
      <c r="D36" s="12" t="s">
        <v>18</v>
      </c>
      <c r="E36" s="12" t="s">
        <v>19</v>
      </c>
      <c r="F36" s="12" t="s">
        <v>20</v>
      </c>
      <c r="G36" s="12"/>
    </row>
    <row r="37" spans="1:17" ht="16.5" customHeight="1">
      <c r="A37" s="40"/>
      <c r="B37" s="12" t="s">
        <v>21</v>
      </c>
      <c r="C37" s="12" t="s">
        <v>21</v>
      </c>
      <c r="D37" s="12" t="s">
        <v>22</v>
      </c>
      <c r="E37" s="12" t="s">
        <v>23</v>
      </c>
      <c r="F37" s="12" t="s">
        <v>23</v>
      </c>
      <c r="G37" s="12" t="s">
        <v>18</v>
      </c>
    </row>
    <row r="38" spans="1:17" ht="16.5" customHeight="1">
      <c r="A38" s="40" t="s">
        <v>24</v>
      </c>
      <c r="B38" s="12" t="s">
        <v>27</v>
      </c>
      <c r="C38" s="12" t="s">
        <v>27</v>
      </c>
      <c r="D38" s="12" t="s">
        <v>28</v>
      </c>
      <c r="E38" s="12" t="s">
        <v>29</v>
      </c>
      <c r="F38" s="12" t="s">
        <v>29</v>
      </c>
      <c r="G38" s="12" t="s">
        <v>29</v>
      </c>
      <c r="K38" s="44"/>
    </row>
    <row r="39" spans="1:17" ht="16.5" customHeight="1">
      <c r="A39" s="41" t="s">
        <v>30</v>
      </c>
      <c r="B39" s="133">
        <v>945310</v>
      </c>
      <c r="C39" s="133">
        <v>558432</v>
      </c>
      <c r="D39" s="133">
        <f>N31</f>
        <v>1503742</v>
      </c>
      <c r="E39" s="43">
        <f>(D39*100)/1000</f>
        <v>150374.20000000001</v>
      </c>
      <c r="F39" s="43"/>
      <c r="G39" s="43">
        <f>E39</f>
        <v>150374.20000000001</v>
      </c>
    </row>
    <row r="40" spans="1:17">
      <c r="A40" s="31"/>
      <c r="D40" s="44"/>
    </row>
    <row r="41" spans="1:17">
      <c r="A41" s="31"/>
      <c r="B41" s="48"/>
      <c r="C41" s="37"/>
      <c r="D41" s="37"/>
      <c r="E41" s="49"/>
      <c r="F41" s="32"/>
      <c r="G41" s="50"/>
      <c r="H41" s="51"/>
      <c r="I41" s="32"/>
      <c r="J41" s="48"/>
      <c r="K41" s="38"/>
      <c r="L41" s="32"/>
    </row>
    <row r="42" spans="1:17">
      <c r="A42" s="5" t="s">
        <v>59</v>
      </c>
      <c r="B42" s="61"/>
      <c r="C42" s="61"/>
      <c r="D42" s="4"/>
      <c r="E42" s="142"/>
      <c r="F42" s="139"/>
      <c r="H42" s="139"/>
    </row>
    <row r="43" spans="1:17">
      <c r="A43" s="61" t="s">
        <v>102</v>
      </c>
      <c r="F43" s="143"/>
      <c r="G43" s="143"/>
      <c r="H43" s="143"/>
      <c r="I43" s="143"/>
      <c r="J43" s="143"/>
      <c r="K43" s="143"/>
      <c r="L43" s="143"/>
      <c r="M43" s="143"/>
      <c r="N43" s="143"/>
      <c r="O43" s="143"/>
      <c r="P43" s="143"/>
      <c r="Q43" s="143"/>
    </row>
    <row r="44" spans="1:17">
      <c r="A44" s="62" t="s">
        <v>103</v>
      </c>
      <c r="F44" s="143"/>
      <c r="G44" s="143"/>
      <c r="H44" s="143"/>
      <c r="I44" s="143"/>
      <c r="J44" s="143"/>
      <c r="K44" s="143"/>
      <c r="L44" s="143"/>
      <c r="M44" s="143"/>
      <c r="N44" s="143"/>
      <c r="O44" s="143"/>
      <c r="P44" s="143"/>
      <c r="Q44" s="143"/>
    </row>
    <row r="45" spans="1:17">
      <c r="A45" s="61" t="s">
        <v>104</v>
      </c>
      <c r="G45" s="140"/>
    </row>
    <row r="46" spans="1:17">
      <c r="A46" s="30"/>
      <c r="F46" s="37"/>
      <c r="H46" s="49"/>
      <c r="I46" s="141"/>
    </row>
    <row r="48" spans="1:17">
      <c r="A48" s="135" t="s">
        <v>315</v>
      </c>
    </row>
    <row r="49" spans="1:1">
      <c r="A49" s="61" t="s">
        <v>322</v>
      </c>
    </row>
    <row r="50" spans="1:1">
      <c r="A50" s="61" t="s">
        <v>316</v>
      </c>
    </row>
    <row r="51" spans="1:1">
      <c r="A51" s="61" t="s">
        <v>317</v>
      </c>
    </row>
    <row r="52" spans="1:1">
      <c r="A52" s="61" t="s">
        <v>318</v>
      </c>
    </row>
    <row r="53" spans="1:1">
      <c r="A53" s="61" t="s">
        <v>319</v>
      </c>
    </row>
    <row r="54" spans="1:1">
      <c r="A54" s="61" t="s">
        <v>320</v>
      </c>
    </row>
    <row r="55" spans="1:1">
      <c r="A55" s="61" t="s">
        <v>321</v>
      </c>
    </row>
  </sheetData>
  <phoneticPr fontId="7" type="noConversion"/>
  <pageMargins left="0.5" right="0.5" top="0.75" bottom="0.75" header="0.5" footer="0.5"/>
  <pageSetup scale="57" fitToWidth="2" orientation="landscape"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O55"/>
  <sheetViews>
    <sheetView showGridLines="0" view="pageBreakPreview" zoomScale="60" zoomScaleNormal="100" workbookViewId="0">
      <pane xSplit="1" ySplit="7" topLeftCell="E8" activePane="bottomRight" state="frozen"/>
      <selection pane="topRight" activeCell="B1" sqref="B1"/>
      <selection pane="bottomLeft" activeCell="A8" sqref="A8"/>
      <selection pane="bottomRight" activeCell="C8" sqref="C8"/>
    </sheetView>
  </sheetViews>
  <sheetFormatPr defaultColWidth="8.85546875" defaultRowHeight="12.75"/>
  <cols>
    <col min="1" max="1" width="78" style="26" customWidth="1"/>
    <col min="2" max="14" width="20" style="25" customWidth="1"/>
    <col min="15" max="15" width="14.28515625" style="25" customWidth="1"/>
    <col min="16" max="16384" width="8.85546875" style="25"/>
  </cols>
  <sheetData>
    <row r="1" spans="1:15" ht="12" customHeight="1">
      <c r="A1" s="87" t="s">
        <v>8</v>
      </c>
      <c r="B1" s="52"/>
      <c r="C1" s="52"/>
      <c r="D1" s="52"/>
      <c r="E1" s="52"/>
      <c r="F1" s="53"/>
      <c r="G1" s="54"/>
      <c r="H1" s="54"/>
      <c r="I1" s="52"/>
      <c r="J1" s="52"/>
      <c r="K1" s="52"/>
      <c r="L1" s="52"/>
      <c r="M1" s="52"/>
      <c r="N1" s="52"/>
    </row>
    <row r="2" spans="1:15" ht="15.75">
      <c r="A2" s="87" t="s">
        <v>323</v>
      </c>
      <c r="B2" s="87"/>
      <c r="C2" s="87"/>
      <c r="F2" s="31"/>
      <c r="G2" s="54"/>
      <c r="H2" s="54"/>
      <c r="I2" s="54"/>
      <c r="J2" s="54"/>
      <c r="K2" s="54"/>
      <c r="L2" s="54"/>
      <c r="M2" s="54"/>
      <c r="N2" s="54"/>
    </row>
    <row r="3" spans="1:15" ht="12" customHeight="1">
      <c r="A3" s="87" t="s">
        <v>228</v>
      </c>
      <c r="B3" s="54"/>
      <c r="C3" s="54"/>
      <c r="D3" s="54"/>
      <c r="E3" s="54"/>
      <c r="F3" s="54"/>
      <c r="G3" s="54"/>
      <c r="H3" s="54"/>
      <c r="I3" s="54"/>
      <c r="J3" s="54"/>
      <c r="K3" s="54"/>
      <c r="L3" s="54"/>
      <c r="M3" s="54"/>
      <c r="N3" s="54"/>
    </row>
    <row r="4" spans="1:15" ht="12" customHeight="1">
      <c r="A4" s="87"/>
      <c r="B4" s="54"/>
      <c r="C4" s="54"/>
      <c r="D4" s="54"/>
      <c r="E4" s="54"/>
      <c r="F4" s="54"/>
      <c r="G4" s="54"/>
      <c r="H4" s="54"/>
      <c r="I4" s="54"/>
      <c r="J4" s="54"/>
      <c r="K4" s="54"/>
      <c r="L4" s="54"/>
      <c r="M4" s="54"/>
      <c r="N4" s="54"/>
    </row>
    <row r="5" spans="1:15" ht="16.5" customHeight="1">
      <c r="A5" s="40" t="s">
        <v>62</v>
      </c>
      <c r="B5" s="39"/>
      <c r="C5" s="39"/>
      <c r="D5" s="39"/>
      <c r="E5" s="39"/>
      <c r="F5" s="39"/>
      <c r="G5" s="39"/>
      <c r="H5" s="39"/>
      <c r="I5" s="39"/>
      <c r="J5" s="39"/>
      <c r="K5" s="39"/>
      <c r="L5" s="39"/>
      <c r="M5" s="116"/>
      <c r="N5" s="39"/>
    </row>
    <row r="6" spans="1:15" ht="16.5" customHeight="1">
      <c r="A6" s="40"/>
      <c r="B6" s="22"/>
      <c r="C6" s="22"/>
      <c r="D6" s="22"/>
      <c r="E6" s="22"/>
      <c r="F6" s="22"/>
      <c r="G6" s="22"/>
      <c r="H6" s="22"/>
      <c r="I6" s="22"/>
      <c r="J6" s="22"/>
      <c r="K6" s="22"/>
      <c r="L6" s="22"/>
      <c r="M6" s="22"/>
      <c r="N6" s="22"/>
    </row>
    <row r="7" spans="1:15" ht="16.5" customHeight="1">
      <c r="A7" s="41"/>
      <c r="B7" s="108">
        <v>40909</v>
      </c>
      <c r="C7" s="108">
        <v>40940</v>
      </c>
      <c r="D7" s="108">
        <v>40969</v>
      </c>
      <c r="E7" s="108">
        <v>41000</v>
      </c>
      <c r="F7" s="108">
        <v>41030</v>
      </c>
      <c r="G7" s="108">
        <v>41061</v>
      </c>
      <c r="H7" s="108">
        <v>41091</v>
      </c>
      <c r="I7" s="108">
        <v>41122</v>
      </c>
      <c r="J7" s="108">
        <v>41153</v>
      </c>
      <c r="K7" s="108">
        <v>41183</v>
      </c>
      <c r="L7" s="108">
        <v>41214</v>
      </c>
      <c r="M7" s="108">
        <v>41244</v>
      </c>
      <c r="N7" s="12" t="s">
        <v>9</v>
      </c>
      <c r="O7" s="24"/>
    </row>
    <row r="8" spans="1:15" ht="16.5" customHeight="1">
      <c r="A8" s="40" t="s">
        <v>94</v>
      </c>
      <c r="B8" s="33">
        <v>360161.79</v>
      </c>
      <c r="C8" s="33">
        <v>367858.06000000006</v>
      </c>
      <c r="D8" s="33">
        <v>352693.92000000004</v>
      </c>
      <c r="E8" s="33">
        <v>364441.58999999997</v>
      </c>
      <c r="F8" s="33">
        <v>372919.86000000004</v>
      </c>
      <c r="G8" s="33">
        <v>373060.45999999996</v>
      </c>
      <c r="H8" s="33">
        <v>382945.66</v>
      </c>
      <c r="I8" s="33">
        <v>388150.91000000003</v>
      </c>
      <c r="J8" s="33">
        <v>369719.38999999996</v>
      </c>
      <c r="K8" s="33">
        <v>405253.21</v>
      </c>
      <c r="L8" s="33">
        <v>388502.67</v>
      </c>
      <c r="M8" s="33">
        <v>365193.04</v>
      </c>
      <c r="N8" s="33">
        <f>SUM(B8:M8)</f>
        <v>4490900.5599999996</v>
      </c>
      <c r="O8" s="85"/>
    </row>
    <row r="9" spans="1:15" ht="16.5" customHeight="1">
      <c r="A9" s="41"/>
      <c r="B9" s="33"/>
      <c r="C9" s="33"/>
      <c r="D9" s="33"/>
      <c r="E9" s="33"/>
      <c r="F9" s="33"/>
      <c r="G9" s="33"/>
      <c r="H9" s="33"/>
      <c r="I9" s="33"/>
      <c r="J9" s="33"/>
      <c r="K9" s="33"/>
      <c r="L9" s="33"/>
      <c r="M9" s="33"/>
      <c r="N9" s="33"/>
      <c r="O9" s="24"/>
    </row>
    <row r="10" spans="1:15" ht="25.5">
      <c r="A10" s="14" t="s">
        <v>98</v>
      </c>
      <c r="B10" s="33">
        <v>0</v>
      </c>
      <c r="C10" s="33">
        <v>62500</v>
      </c>
      <c r="D10" s="33">
        <v>53000.000000000007</v>
      </c>
      <c r="E10" s="33">
        <v>0</v>
      </c>
      <c r="F10" s="33">
        <v>0</v>
      </c>
      <c r="G10" s="33">
        <v>604.79999999999995</v>
      </c>
      <c r="H10" s="33">
        <v>219895.2</v>
      </c>
      <c r="I10" s="33">
        <v>-26020.959999999999</v>
      </c>
      <c r="J10" s="33">
        <v>0</v>
      </c>
      <c r="K10" s="33">
        <v>32000</v>
      </c>
      <c r="L10" s="33">
        <v>87197.5</v>
      </c>
      <c r="M10" s="33">
        <v>0</v>
      </c>
      <c r="N10" s="33">
        <f>SUM(B10:M10)</f>
        <v>429176.54</v>
      </c>
      <c r="O10" s="24"/>
    </row>
    <row r="11" spans="1:15" ht="16.5" customHeight="1">
      <c r="A11" s="41"/>
      <c r="B11" s="35"/>
      <c r="C11" s="35"/>
      <c r="D11" s="35"/>
      <c r="E11" s="35"/>
      <c r="F11" s="35"/>
      <c r="G11" s="35"/>
      <c r="H11" s="35"/>
      <c r="I11" s="35"/>
      <c r="J11" s="35"/>
      <c r="K11" s="35"/>
      <c r="L11" s="35"/>
      <c r="M11" s="35"/>
      <c r="N11" s="35"/>
      <c r="O11" s="24"/>
    </row>
    <row r="12" spans="1:15" ht="17.25" customHeight="1">
      <c r="A12" s="40" t="s">
        <v>121</v>
      </c>
      <c r="B12" s="35"/>
      <c r="C12" s="35"/>
      <c r="D12" s="35"/>
      <c r="E12" s="35"/>
      <c r="F12" s="35"/>
      <c r="G12" s="35"/>
      <c r="H12" s="35"/>
      <c r="I12" s="35"/>
      <c r="J12" s="35"/>
      <c r="K12" s="35"/>
      <c r="L12" s="35"/>
      <c r="M12" s="35"/>
      <c r="N12" s="35"/>
      <c r="O12" s="24"/>
    </row>
    <row r="13" spans="1:15" ht="17.25" customHeight="1">
      <c r="A13" s="41" t="s">
        <v>226</v>
      </c>
      <c r="B13" s="35">
        <v>0</v>
      </c>
      <c r="C13" s="35">
        <v>0</v>
      </c>
      <c r="D13" s="35">
        <v>45088.389999999992</v>
      </c>
      <c r="E13" s="35">
        <v>42099.090000000004</v>
      </c>
      <c r="F13" s="35">
        <v>44252.079999999994</v>
      </c>
      <c r="G13" s="35">
        <v>41869.61</v>
      </c>
      <c r="H13" s="35">
        <v>42417.280000000006</v>
      </c>
      <c r="I13" s="35">
        <v>84019.3</v>
      </c>
      <c r="J13" s="35">
        <v>41673.829999999994</v>
      </c>
      <c r="K13" s="35">
        <v>70588.97</v>
      </c>
      <c r="L13" s="35">
        <v>42847.37</v>
      </c>
      <c r="M13" s="33">
        <v>45228.14</v>
      </c>
      <c r="N13" s="33">
        <f t="shared" ref="N13:N20" si="0">SUM(B13:M13)</f>
        <v>500084.06000000006</v>
      </c>
      <c r="O13" s="24"/>
    </row>
    <row r="14" spans="1:15" ht="16.5" customHeight="1">
      <c r="A14" s="41" t="s">
        <v>10</v>
      </c>
      <c r="B14" s="35">
        <v>3230.85</v>
      </c>
      <c r="C14" s="35">
        <v>28615.93</v>
      </c>
      <c r="D14" s="35">
        <v>2404.2200000000003</v>
      </c>
      <c r="E14" s="35">
        <v>3065.92</v>
      </c>
      <c r="F14" s="35">
        <v>3065.92</v>
      </c>
      <c r="G14" s="35">
        <v>3065.92</v>
      </c>
      <c r="H14" s="35">
        <v>3065.92</v>
      </c>
      <c r="I14" s="35">
        <v>3065.92</v>
      </c>
      <c r="J14" s="35">
        <v>3065.92</v>
      </c>
      <c r="K14" s="35">
        <v>3065.92</v>
      </c>
      <c r="L14" s="35">
        <v>3065.92</v>
      </c>
      <c r="M14" s="35">
        <v>3065.92</v>
      </c>
      <c r="N14" s="33">
        <f t="shared" si="0"/>
        <v>61844.279999999984</v>
      </c>
      <c r="O14" s="24"/>
    </row>
    <row r="15" spans="1:15" ht="16.5" customHeight="1">
      <c r="A15" s="41" t="s">
        <v>95</v>
      </c>
      <c r="B15" s="35">
        <v>0</v>
      </c>
      <c r="C15" s="35">
        <v>41342.870000000003</v>
      </c>
      <c r="D15" s="35">
        <v>0</v>
      </c>
      <c r="E15" s="35">
        <v>0</v>
      </c>
      <c r="F15" s="35">
        <v>0</v>
      </c>
      <c r="G15" s="35">
        <v>0</v>
      </c>
      <c r="H15" s="35">
        <v>0</v>
      </c>
      <c r="I15" s="35">
        <v>0</v>
      </c>
      <c r="J15" s="35">
        <v>0</v>
      </c>
      <c r="K15" s="35">
        <v>0</v>
      </c>
      <c r="L15" s="35">
        <v>0</v>
      </c>
      <c r="M15" s="35">
        <v>0</v>
      </c>
      <c r="N15" s="33">
        <f t="shared" si="0"/>
        <v>41342.870000000003</v>
      </c>
      <c r="O15" s="24"/>
    </row>
    <row r="16" spans="1:15" ht="16.5" customHeight="1">
      <c r="A16" s="41" t="s">
        <v>96</v>
      </c>
      <c r="B16" s="35">
        <v>11120.79</v>
      </c>
      <c r="C16" s="35">
        <v>11120.79</v>
      </c>
      <c r="D16" s="35">
        <v>10693.380000000001</v>
      </c>
      <c r="E16" s="35">
        <v>10699.57</v>
      </c>
      <c r="F16" s="35">
        <v>10705.9</v>
      </c>
      <c r="G16" s="35">
        <v>11534.260000000002</v>
      </c>
      <c r="H16" s="35">
        <v>10837.92</v>
      </c>
      <c r="I16" s="35">
        <v>10842.029999999999</v>
      </c>
      <c r="J16" s="35">
        <v>10699.35</v>
      </c>
      <c r="K16" s="35">
        <v>10977.970000000001</v>
      </c>
      <c r="L16" s="35">
        <v>10795.130000000001</v>
      </c>
      <c r="M16" s="35">
        <v>10677.36</v>
      </c>
      <c r="N16" s="33">
        <f t="shared" si="0"/>
        <v>130704.45000000001</v>
      </c>
      <c r="O16" s="24"/>
    </row>
    <row r="17" spans="1:15" ht="16.5" customHeight="1">
      <c r="A17" s="41" t="s">
        <v>11</v>
      </c>
      <c r="B17" s="35">
        <v>9214.32</v>
      </c>
      <c r="C17" s="35">
        <v>9129.68</v>
      </c>
      <c r="D17" s="35">
        <v>11294.45</v>
      </c>
      <c r="E17" s="35">
        <v>10165.810000000001</v>
      </c>
      <c r="F17" s="35">
        <v>12025.369999999999</v>
      </c>
      <c r="G17" s="35">
        <v>8604.5</v>
      </c>
      <c r="H17" s="35">
        <v>15172.66</v>
      </c>
      <c r="I17" s="35">
        <v>10377.41</v>
      </c>
      <c r="J17" s="35">
        <v>6510.2099999999991</v>
      </c>
      <c r="K17" s="35">
        <v>8722.2799999999988</v>
      </c>
      <c r="L17" s="35">
        <v>9860.68</v>
      </c>
      <c r="M17" s="35">
        <v>16264.35</v>
      </c>
      <c r="N17" s="33">
        <f t="shared" si="0"/>
        <v>127341.72</v>
      </c>
      <c r="O17" s="24"/>
    </row>
    <row r="18" spans="1:15" ht="16.5" customHeight="1">
      <c r="A18" s="41" t="s">
        <v>97</v>
      </c>
      <c r="B18" s="35">
        <v>329.3</v>
      </c>
      <c r="C18" s="35">
        <v>0</v>
      </c>
      <c r="D18" s="35">
        <v>3247.65</v>
      </c>
      <c r="E18" s="35">
        <v>-3247.65</v>
      </c>
      <c r="F18" s="35">
        <v>0</v>
      </c>
      <c r="G18" s="35">
        <v>0</v>
      </c>
      <c r="H18" s="35">
        <v>0</v>
      </c>
      <c r="I18" s="35">
        <v>0</v>
      </c>
      <c r="J18" s="35">
        <v>0</v>
      </c>
      <c r="K18" s="35">
        <v>0</v>
      </c>
      <c r="L18" s="35">
        <v>0</v>
      </c>
      <c r="M18" s="35">
        <v>0</v>
      </c>
      <c r="N18" s="33">
        <f t="shared" si="0"/>
        <v>329.30000000000018</v>
      </c>
      <c r="O18" s="24"/>
    </row>
    <row r="19" spans="1:15" ht="16.5" customHeight="1">
      <c r="A19" s="41" t="s">
        <v>68</v>
      </c>
      <c r="B19" s="35">
        <v>10554.180000000002</v>
      </c>
      <c r="C19" s="35">
        <v>13057.05</v>
      </c>
      <c r="D19" s="35">
        <v>10046.740000000002</v>
      </c>
      <c r="E19" s="35">
        <v>11269.779999999999</v>
      </c>
      <c r="F19" s="35">
        <v>12037.66</v>
      </c>
      <c r="G19" s="35">
        <v>17456.660000000003</v>
      </c>
      <c r="H19" s="35">
        <v>12420.02</v>
      </c>
      <c r="I19" s="35">
        <v>15637.94</v>
      </c>
      <c r="J19" s="35">
        <v>10728.91</v>
      </c>
      <c r="K19" s="35">
        <v>48490.2</v>
      </c>
      <c r="L19" s="35">
        <v>11781.27</v>
      </c>
      <c r="M19" s="35">
        <v>40276.409999999996</v>
      </c>
      <c r="N19" s="33">
        <f t="shared" si="0"/>
        <v>213756.82</v>
      </c>
      <c r="O19" s="24"/>
    </row>
    <row r="20" spans="1:15" ht="16.5" customHeight="1">
      <c r="A20" s="41" t="s">
        <v>12</v>
      </c>
      <c r="B20" s="35">
        <v>9815.119999999999</v>
      </c>
      <c r="C20" s="35">
        <v>12575.28</v>
      </c>
      <c r="D20" s="35">
        <v>11283.559999999998</v>
      </c>
      <c r="E20" s="35">
        <v>8582.239999999998</v>
      </c>
      <c r="F20" s="35">
        <v>9311.09</v>
      </c>
      <c r="G20" s="35">
        <v>7960.43</v>
      </c>
      <c r="H20" s="35">
        <v>7548.2000000000007</v>
      </c>
      <c r="I20" s="35">
        <v>14857.630000000001</v>
      </c>
      <c r="J20" s="35">
        <v>5673.6900000000005</v>
      </c>
      <c r="K20" s="35">
        <v>8200.9500000000007</v>
      </c>
      <c r="L20" s="35">
        <v>10297.209999999999</v>
      </c>
      <c r="M20" s="35">
        <v>8320.93</v>
      </c>
      <c r="N20" s="33">
        <f t="shared" si="0"/>
        <v>114426.32999999999</v>
      </c>
      <c r="O20" s="55"/>
    </row>
    <row r="21" spans="1:15" ht="25.5">
      <c r="A21" s="14" t="s">
        <v>107</v>
      </c>
      <c r="B21" s="35">
        <f>SUM(B10:B20)</f>
        <v>44264.56</v>
      </c>
      <c r="C21" s="35">
        <f t="shared" ref="C21:M21" si="1">SUM(C10:C20)</f>
        <v>178341.59999999998</v>
      </c>
      <c r="D21" s="35">
        <f t="shared" si="1"/>
        <v>147058.38999999998</v>
      </c>
      <c r="E21" s="35">
        <f t="shared" si="1"/>
        <v>82634.75999999998</v>
      </c>
      <c r="F21" s="35">
        <f t="shared" si="1"/>
        <v>91398.01999999999</v>
      </c>
      <c r="G21" s="35">
        <f t="shared" si="1"/>
        <v>91096.18</v>
      </c>
      <c r="H21" s="35">
        <f t="shared" si="1"/>
        <v>311357.2</v>
      </c>
      <c r="I21" s="35">
        <f t="shared" si="1"/>
        <v>112779.27000000002</v>
      </c>
      <c r="J21" s="35">
        <f t="shared" si="1"/>
        <v>78351.909999999989</v>
      </c>
      <c r="K21" s="35">
        <f t="shared" si="1"/>
        <v>182046.29</v>
      </c>
      <c r="L21" s="35">
        <f t="shared" si="1"/>
        <v>175845.08</v>
      </c>
      <c r="M21" s="35">
        <f t="shared" si="1"/>
        <v>123833.10999999999</v>
      </c>
      <c r="N21" s="33">
        <f>SUM(N10:N20)</f>
        <v>1619006.3700000003</v>
      </c>
      <c r="O21" s="56"/>
    </row>
    <row r="22" spans="1:15" ht="16.5" customHeight="1">
      <c r="A22" s="41"/>
      <c r="B22" s="33"/>
      <c r="C22" s="33"/>
      <c r="D22" s="33"/>
      <c r="E22" s="33"/>
      <c r="F22" s="33"/>
      <c r="G22" s="33"/>
      <c r="H22" s="33"/>
      <c r="I22" s="33"/>
      <c r="J22" s="33"/>
      <c r="K22" s="33"/>
      <c r="L22" s="33"/>
      <c r="M22" s="33"/>
      <c r="N22" s="33"/>
      <c r="O22" s="24"/>
    </row>
    <row r="23" spans="1:15" ht="16.5" customHeight="1">
      <c r="A23" s="40" t="s">
        <v>13</v>
      </c>
      <c r="B23" s="33">
        <f>B8-B21</f>
        <v>315897.23</v>
      </c>
      <c r="C23" s="33">
        <f t="shared" ref="C23:M23" si="2">C8-C21</f>
        <v>189516.46000000008</v>
      </c>
      <c r="D23" s="33">
        <f t="shared" si="2"/>
        <v>205635.53000000006</v>
      </c>
      <c r="E23" s="33">
        <f t="shared" si="2"/>
        <v>281806.82999999996</v>
      </c>
      <c r="F23" s="33">
        <f t="shared" si="2"/>
        <v>281521.84000000008</v>
      </c>
      <c r="G23" s="33">
        <f t="shared" si="2"/>
        <v>281964.27999999997</v>
      </c>
      <c r="H23" s="33">
        <f t="shared" si="2"/>
        <v>71588.459999999963</v>
      </c>
      <c r="I23" s="33">
        <f t="shared" si="2"/>
        <v>275371.64</v>
      </c>
      <c r="J23" s="33">
        <f t="shared" si="2"/>
        <v>291367.48</v>
      </c>
      <c r="K23" s="33">
        <f t="shared" si="2"/>
        <v>223206.92</v>
      </c>
      <c r="L23" s="33">
        <f t="shared" si="2"/>
        <v>212657.59</v>
      </c>
      <c r="M23" s="33">
        <f t="shared" si="2"/>
        <v>241359.93</v>
      </c>
      <c r="N23" s="33">
        <f>SUM(B23:M23)</f>
        <v>2871894.19</v>
      </c>
      <c r="O23" s="57"/>
    </row>
    <row r="24" spans="1:15" ht="16.5" customHeight="1">
      <c r="A24" s="41" t="s">
        <v>14</v>
      </c>
      <c r="B24" s="33">
        <v>25084.959999999999</v>
      </c>
      <c r="C24" s="33">
        <v>26791.93</v>
      </c>
      <c r="D24" s="33">
        <v>27422.35</v>
      </c>
      <c r="E24" s="33">
        <v>28236.53</v>
      </c>
      <c r="F24" s="33">
        <v>29950.959999999999</v>
      </c>
      <c r="G24" s="33">
        <v>30339.21</v>
      </c>
      <c r="H24" s="33">
        <v>29924.68</v>
      </c>
      <c r="I24" s="33">
        <v>30745.9</v>
      </c>
      <c r="J24" s="132">
        <v>32339.300000000003</v>
      </c>
      <c r="K24" s="132">
        <v>32095.21</v>
      </c>
      <c r="L24" s="132">
        <v>32993.449999999997</v>
      </c>
      <c r="M24" s="42">
        <v>34271.699999999997</v>
      </c>
      <c r="N24" s="33">
        <f>SUM(B24:M24)</f>
        <v>360196.18</v>
      </c>
      <c r="O24" s="65"/>
    </row>
    <row r="25" spans="1:15" ht="16.5" customHeight="1">
      <c r="A25" s="40" t="s">
        <v>15</v>
      </c>
      <c r="B25" s="33">
        <f>B23+B24</f>
        <v>340982.19</v>
      </c>
      <c r="C25" s="33">
        <f t="shared" ref="C25:M25" si="3">C23+C24</f>
        <v>216308.39000000007</v>
      </c>
      <c r="D25" s="33">
        <f t="shared" si="3"/>
        <v>233057.88000000006</v>
      </c>
      <c r="E25" s="33">
        <f t="shared" si="3"/>
        <v>310043.36</v>
      </c>
      <c r="F25" s="33">
        <f t="shared" si="3"/>
        <v>311472.8000000001</v>
      </c>
      <c r="G25" s="33">
        <f t="shared" si="3"/>
        <v>312303.49</v>
      </c>
      <c r="H25" s="33">
        <f t="shared" si="3"/>
        <v>101513.13999999996</v>
      </c>
      <c r="I25" s="33">
        <f t="shared" si="3"/>
        <v>306117.54000000004</v>
      </c>
      <c r="J25" s="33">
        <f t="shared" si="3"/>
        <v>323706.77999999997</v>
      </c>
      <c r="K25" s="33">
        <f t="shared" si="3"/>
        <v>255302.13</v>
      </c>
      <c r="L25" s="33">
        <f t="shared" si="3"/>
        <v>245651.03999999998</v>
      </c>
      <c r="M25" s="33">
        <f t="shared" si="3"/>
        <v>275631.63</v>
      </c>
      <c r="N25" s="33">
        <f>SUM(B25:M25)</f>
        <v>3232090.3699999996</v>
      </c>
      <c r="O25" s="57"/>
    </row>
    <row r="26" spans="1:15" ht="12" customHeight="1">
      <c r="A26" s="87"/>
      <c r="B26" s="42"/>
      <c r="C26" s="42"/>
      <c r="D26" s="42"/>
      <c r="E26" s="42"/>
      <c r="F26" s="42"/>
      <c r="G26" s="42"/>
      <c r="H26" s="42"/>
      <c r="I26" s="42"/>
      <c r="J26" s="42"/>
      <c r="K26" s="42"/>
      <c r="L26" s="42"/>
      <c r="N26" s="46"/>
      <c r="O26" s="57"/>
    </row>
    <row r="27" spans="1:15" ht="12" customHeight="1">
      <c r="A27" s="87"/>
      <c r="B27" s="42"/>
      <c r="C27" s="42"/>
      <c r="D27" s="42"/>
      <c r="E27" s="42"/>
      <c r="F27" s="42"/>
      <c r="G27" s="42"/>
      <c r="H27" s="42"/>
      <c r="I27" s="42"/>
      <c r="J27" s="42"/>
      <c r="K27" s="42"/>
      <c r="L27" s="42"/>
      <c r="M27" s="42"/>
      <c r="N27" s="46"/>
      <c r="O27" s="57"/>
    </row>
    <row r="28" spans="1:15" ht="16.5" customHeight="1">
      <c r="A28" s="40" t="s">
        <v>119</v>
      </c>
      <c r="B28" s="39"/>
      <c r="C28" s="39"/>
      <c r="D28" s="39"/>
      <c r="E28" s="39"/>
      <c r="F28" s="39"/>
      <c r="G28" s="39"/>
      <c r="H28" s="39"/>
      <c r="I28" s="39"/>
      <c r="J28" s="39"/>
      <c r="K28" s="39"/>
      <c r="L28" s="39"/>
      <c r="M28" s="39"/>
      <c r="N28" s="39"/>
    </row>
    <row r="29" spans="1:15" ht="16.5" customHeight="1">
      <c r="A29" s="41"/>
      <c r="B29" s="108">
        <v>40909</v>
      </c>
      <c r="C29" s="108">
        <v>40940</v>
      </c>
      <c r="D29" s="108">
        <v>40969</v>
      </c>
      <c r="E29" s="108">
        <v>41000</v>
      </c>
      <c r="F29" s="108">
        <v>41030</v>
      </c>
      <c r="G29" s="108">
        <v>41061</v>
      </c>
      <c r="H29" s="108">
        <v>41091</v>
      </c>
      <c r="I29" s="108">
        <v>41122</v>
      </c>
      <c r="J29" s="108">
        <v>41153</v>
      </c>
      <c r="K29" s="108">
        <v>41183</v>
      </c>
      <c r="L29" s="108">
        <v>41214</v>
      </c>
      <c r="M29" s="108">
        <v>41244</v>
      </c>
      <c r="N29" s="12" t="s">
        <v>9</v>
      </c>
      <c r="O29" s="24"/>
    </row>
    <row r="30" spans="1:15" ht="16.5" customHeight="1">
      <c r="A30" s="41" t="s">
        <v>260</v>
      </c>
      <c r="B30" s="43">
        <v>51382</v>
      </c>
      <c r="C30" s="43">
        <v>51626</v>
      </c>
      <c r="D30" s="43">
        <v>51902</v>
      </c>
      <c r="E30" s="43">
        <v>52237</v>
      </c>
      <c r="F30" s="43">
        <v>52639</v>
      </c>
      <c r="G30" s="43">
        <v>53279</v>
      </c>
      <c r="H30" s="43">
        <v>53720</v>
      </c>
      <c r="I30" s="43">
        <v>54332</v>
      </c>
      <c r="J30" s="43">
        <v>54823</v>
      </c>
      <c r="K30" s="43">
        <v>55632</v>
      </c>
      <c r="L30" s="43">
        <v>55955</v>
      </c>
      <c r="M30" s="43">
        <v>56901</v>
      </c>
      <c r="N30" s="109"/>
      <c r="O30" s="24"/>
    </row>
    <row r="31" spans="1:15" ht="16.5" customHeight="1">
      <c r="A31" s="41" t="s">
        <v>100</v>
      </c>
      <c r="B31" s="146">
        <v>263486</v>
      </c>
      <c r="C31" s="146">
        <v>274188</v>
      </c>
      <c r="D31" s="146">
        <v>254672</v>
      </c>
      <c r="E31" s="146">
        <v>267170</v>
      </c>
      <c r="F31" s="146">
        <v>274463</v>
      </c>
      <c r="G31" s="146">
        <v>277465</v>
      </c>
      <c r="H31" s="146">
        <v>291843</v>
      </c>
      <c r="I31" s="146">
        <v>295341</v>
      </c>
      <c r="J31" s="146">
        <v>272960</v>
      </c>
      <c r="K31" s="146">
        <v>320955</v>
      </c>
      <c r="L31" s="146">
        <v>296938</v>
      </c>
      <c r="M31" s="146">
        <v>263575</v>
      </c>
      <c r="N31" s="109">
        <f>SUM(B31:M31)</f>
        <v>3353056</v>
      </c>
      <c r="O31" s="93"/>
    </row>
    <row r="32" spans="1:15" ht="16.5" customHeight="1">
      <c r="A32" s="41" t="s">
        <v>101</v>
      </c>
      <c r="B32" s="109">
        <f>(B31*100)/1000</f>
        <v>26348.6</v>
      </c>
      <c r="C32" s="109">
        <f t="shared" ref="C32:M32" si="4">(C31*100)/1000</f>
        <v>27418.799999999999</v>
      </c>
      <c r="D32" s="109">
        <f t="shared" si="4"/>
        <v>25467.200000000001</v>
      </c>
      <c r="E32" s="109">
        <f t="shared" si="4"/>
        <v>26717</v>
      </c>
      <c r="F32" s="109">
        <f t="shared" si="4"/>
        <v>27446.3</v>
      </c>
      <c r="G32" s="109">
        <f t="shared" si="4"/>
        <v>27746.5</v>
      </c>
      <c r="H32" s="109">
        <f t="shared" si="4"/>
        <v>29184.3</v>
      </c>
      <c r="I32" s="109">
        <f t="shared" si="4"/>
        <v>29534.1</v>
      </c>
      <c r="J32" s="109">
        <f t="shared" si="4"/>
        <v>27296</v>
      </c>
      <c r="K32" s="109">
        <f t="shared" si="4"/>
        <v>32095.5</v>
      </c>
      <c r="L32" s="109">
        <f t="shared" si="4"/>
        <v>29693.8</v>
      </c>
      <c r="M32" s="109">
        <f t="shared" si="4"/>
        <v>26357.5</v>
      </c>
      <c r="N32" s="109">
        <f>SUM(B32:M32)</f>
        <v>335305.59999999998</v>
      </c>
      <c r="O32" s="24"/>
    </row>
    <row r="33" spans="1:15" ht="25.5">
      <c r="A33" s="27" t="s">
        <v>105</v>
      </c>
      <c r="B33" s="43">
        <v>0</v>
      </c>
      <c r="C33" s="43">
        <v>25000</v>
      </c>
      <c r="D33" s="43">
        <v>35000</v>
      </c>
      <c r="E33" s="43">
        <v>0</v>
      </c>
      <c r="F33" s="43">
        <v>3.5725326015381142E-3</v>
      </c>
      <c r="G33" s="43">
        <v>0</v>
      </c>
      <c r="H33" s="43">
        <v>0</v>
      </c>
      <c r="I33" s="43">
        <v>105000</v>
      </c>
      <c r="J33" s="43">
        <v>0</v>
      </c>
      <c r="K33" s="43">
        <v>35000</v>
      </c>
      <c r="L33" s="43">
        <v>115636</v>
      </c>
      <c r="M33" s="43">
        <v>0</v>
      </c>
      <c r="N33" s="109">
        <f>SUM(B33:M33)</f>
        <v>315636.00357253262</v>
      </c>
      <c r="O33" s="24"/>
    </row>
    <row r="34" spans="1:15" ht="25.5">
      <c r="A34" s="14" t="s">
        <v>106</v>
      </c>
      <c r="B34" s="109">
        <f>B33-B32</f>
        <v>-26348.6</v>
      </c>
      <c r="C34" s="109">
        <f t="shared" ref="C34:M34" si="5">C33-C32</f>
        <v>-2418.7999999999993</v>
      </c>
      <c r="D34" s="109">
        <f t="shared" si="5"/>
        <v>9532.7999999999993</v>
      </c>
      <c r="E34" s="109">
        <f t="shared" si="5"/>
        <v>-26717</v>
      </c>
      <c r="F34" s="109">
        <f t="shared" si="5"/>
        <v>-27446.296427467398</v>
      </c>
      <c r="G34" s="109">
        <f t="shared" si="5"/>
        <v>-27746.5</v>
      </c>
      <c r="H34" s="109">
        <f t="shared" si="5"/>
        <v>-29184.3</v>
      </c>
      <c r="I34" s="109">
        <f t="shared" si="5"/>
        <v>75465.899999999994</v>
      </c>
      <c r="J34" s="109">
        <f t="shared" si="5"/>
        <v>-27296</v>
      </c>
      <c r="K34" s="109">
        <f t="shared" si="5"/>
        <v>2904.5</v>
      </c>
      <c r="L34" s="109">
        <f t="shared" si="5"/>
        <v>85942.2</v>
      </c>
      <c r="M34" s="109">
        <f t="shared" si="5"/>
        <v>-26357.5</v>
      </c>
      <c r="N34" s="109">
        <f>SUM(B34:M34)</f>
        <v>-19669.596427467404</v>
      </c>
      <c r="O34" s="24"/>
    </row>
    <row r="35" spans="1:15" ht="16.5" customHeight="1">
      <c r="A35" s="144"/>
      <c r="B35" s="94"/>
      <c r="C35" s="94"/>
      <c r="D35" s="94"/>
      <c r="E35" s="94"/>
      <c r="F35" s="94"/>
      <c r="G35" s="94"/>
      <c r="H35" s="94"/>
      <c r="I35" s="36"/>
      <c r="J35" s="36"/>
      <c r="K35" s="36"/>
      <c r="L35" s="36"/>
      <c r="M35" s="36"/>
      <c r="N35" s="47"/>
      <c r="O35" s="24"/>
    </row>
    <row r="36" spans="1:15" ht="16.5" customHeight="1">
      <c r="A36" s="40"/>
      <c r="B36" s="12"/>
      <c r="C36" s="12" t="s">
        <v>16</v>
      </c>
      <c r="D36" s="12" t="s">
        <v>17</v>
      </c>
      <c r="E36" s="12" t="s">
        <v>18</v>
      </c>
      <c r="F36" s="12" t="s">
        <v>19</v>
      </c>
      <c r="G36" s="12" t="s">
        <v>20</v>
      </c>
      <c r="H36" s="12"/>
      <c r="I36" s="30"/>
      <c r="J36" s="30"/>
      <c r="K36" s="30"/>
      <c r="L36" s="30"/>
      <c r="M36" s="30"/>
      <c r="N36" s="30"/>
      <c r="O36" s="24"/>
    </row>
    <row r="37" spans="1:15" ht="16.5" customHeight="1">
      <c r="A37" s="40"/>
      <c r="B37" s="12"/>
      <c r="C37" s="12" t="s">
        <v>21</v>
      </c>
      <c r="D37" s="12" t="s">
        <v>21</v>
      </c>
      <c r="E37" s="12" t="s">
        <v>22</v>
      </c>
      <c r="F37" s="12" t="s">
        <v>23</v>
      </c>
      <c r="G37" s="12" t="s">
        <v>23</v>
      </c>
      <c r="H37" s="12" t="s">
        <v>18</v>
      </c>
      <c r="I37" s="30"/>
      <c r="J37" s="30"/>
      <c r="K37" s="30"/>
      <c r="L37" s="30"/>
      <c r="M37" s="30"/>
      <c r="N37" s="30"/>
      <c r="O37" s="24"/>
    </row>
    <row r="38" spans="1:15" ht="16.5" customHeight="1">
      <c r="A38" s="40" t="s">
        <v>24</v>
      </c>
      <c r="B38" s="12" t="s">
        <v>25</v>
      </c>
      <c r="C38" s="12" t="s">
        <v>27</v>
      </c>
      <c r="D38" s="12" t="s">
        <v>27</v>
      </c>
      <c r="E38" s="12" t="s">
        <v>28</v>
      </c>
      <c r="F38" s="12" t="s">
        <v>29</v>
      </c>
      <c r="G38" s="12" t="s">
        <v>29</v>
      </c>
      <c r="H38" s="12" t="s">
        <v>29</v>
      </c>
      <c r="I38" s="30"/>
      <c r="J38" s="30"/>
      <c r="K38" s="44"/>
      <c r="L38" s="30"/>
      <c r="M38" s="30"/>
      <c r="N38" s="30"/>
      <c r="O38" s="24"/>
    </row>
    <row r="39" spans="1:15" ht="16.5" customHeight="1">
      <c r="A39" s="41" t="s">
        <v>30</v>
      </c>
      <c r="B39" s="43" t="s">
        <v>69</v>
      </c>
      <c r="C39" s="43">
        <v>1384896</v>
      </c>
      <c r="D39" s="43">
        <v>1968160</v>
      </c>
      <c r="E39" s="43">
        <f>N31</f>
        <v>3353056</v>
      </c>
      <c r="F39" s="43">
        <f>(E39*100)/1000</f>
        <v>335305.59999999998</v>
      </c>
      <c r="G39" s="43"/>
      <c r="H39" s="43">
        <f>F39</f>
        <v>335305.59999999998</v>
      </c>
      <c r="I39" s="30"/>
      <c r="J39" s="30"/>
      <c r="K39" s="30"/>
      <c r="L39" s="30"/>
      <c r="M39" s="30"/>
      <c r="N39" s="30"/>
      <c r="O39" s="24"/>
    </row>
    <row r="40" spans="1:15" ht="12" customHeight="1">
      <c r="A40" s="31"/>
      <c r="B40" s="1"/>
      <c r="C40" s="9"/>
      <c r="D40" s="64"/>
      <c r="E40" s="9"/>
      <c r="F40" s="9"/>
      <c r="G40" s="9"/>
      <c r="H40" s="1"/>
      <c r="I40" s="1"/>
      <c r="J40" s="1"/>
      <c r="K40" s="1"/>
      <c r="L40" s="1"/>
      <c r="M40" s="19"/>
      <c r="N40" s="19"/>
      <c r="O40" s="24"/>
    </row>
    <row r="41" spans="1:15" ht="12" customHeight="1">
      <c r="A41" s="31"/>
      <c r="B41" s="1"/>
      <c r="C41" s="63"/>
      <c r="D41" s="110"/>
      <c r="E41" s="1"/>
      <c r="F41" s="1"/>
      <c r="G41" s="1"/>
      <c r="H41" s="63"/>
      <c r="I41" s="1"/>
      <c r="J41" s="1"/>
      <c r="K41" s="1"/>
      <c r="L41" s="2"/>
      <c r="M41" s="20"/>
      <c r="N41" s="21"/>
      <c r="O41" s="24"/>
    </row>
    <row r="42" spans="1:15" s="1" customFormat="1">
      <c r="A42" s="5" t="s">
        <v>59</v>
      </c>
      <c r="B42" s="6"/>
      <c r="C42" s="6"/>
      <c r="D42" s="91"/>
    </row>
    <row r="43" spans="1:15" s="1" customFormat="1">
      <c r="A43" s="61" t="s">
        <v>102</v>
      </c>
    </row>
    <row r="44" spans="1:15" s="1" customFormat="1">
      <c r="A44" s="62" t="s">
        <v>103</v>
      </c>
      <c r="F44" s="63"/>
      <c r="H44" s="3"/>
      <c r="I44" s="10"/>
    </row>
    <row r="45" spans="1:15" s="1" customFormat="1">
      <c r="A45" s="61" t="s">
        <v>104</v>
      </c>
      <c r="E45" s="117"/>
      <c r="H45" s="3"/>
    </row>
    <row r="46" spans="1:15" s="1" customFormat="1">
      <c r="A46" s="30"/>
      <c r="E46" s="3"/>
      <c r="F46" s="7"/>
      <c r="H46" s="8"/>
      <c r="I46" s="11"/>
    </row>
    <row r="47" spans="1:15">
      <c r="F47" s="92"/>
    </row>
    <row r="48" spans="1:15">
      <c r="A48" s="135" t="s">
        <v>315</v>
      </c>
    </row>
    <row r="49" spans="1:1">
      <c r="A49" s="61" t="s">
        <v>322</v>
      </c>
    </row>
    <row r="50" spans="1:1">
      <c r="A50" s="61" t="s">
        <v>316</v>
      </c>
    </row>
    <row r="51" spans="1:1">
      <c r="A51" s="61" t="s">
        <v>317</v>
      </c>
    </row>
    <row r="52" spans="1:1">
      <c r="A52" s="61" t="s">
        <v>318</v>
      </c>
    </row>
    <row r="53" spans="1:1">
      <c r="A53" s="61" t="s">
        <v>319</v>
      </c>
    </row>
    <row r="54" spans="1:1">
      <c r="A54" s="61" t="s">
        <v>320</v>
      </c>
    </row>
    <row r="55" spans="1:1">
      <c r="A55" s="61" t="s">
        <v>321</v>
      </c>
    </row>
  </sheetData>
  <phoneticPr fontId="7" type="noConversion"/>
  <pageMargins left="0.5" right="0.5" top="0.75" bottom="0.75" header="0.5" footer="0.5"/>
  <pageSetup scale="50" fitToWidth="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3:L61"/>
  <sheetViews>
    <sheetView view="pageBreakPreview" zoomScale="60" zoomScaleNormal="85" workbookViewId="0">
      <selection activeCell="E18" sqref="E18"/>
    </sheetView>
  </sheetViews>
  <sheetFormatPr defaultRowHeight="12.75"/>
  <cols>
    <col min="1" max="1" width="43.28515625" style="30" customWidth="1"/>
    <col min="2" max="2" width="25.28515625" style="31" customWidth="1"/>
    <col min="3" max="3" width="20" style="30" customWidth="1"/>
    <col min="4" max="4" width="20" style="179" customWidth="1"/>
    <col min="5" max="5" width="20" style="149" customWidth="1"/>
    <col min="6" max="6" width="20" style="30" customWidth="1"/>
    <col min="7" max="7" width="20" style="190" customWidth="1"/>
    <col min="8" max="8" width="20" style="140" customWidth="1"/>
    <col min="9" max="10" width="20" style="30" customWidth="1"/>
    <col min="11" max="11" width="20" style="148" customWidth="1"/>
    <col min="12" max="12" width="20" style="30" customWidth="1"/>
    <col min="13" max="16384" width="9.140625" style="30"/>
  </cols>
  <sheetData>
    <row r="3" spans="1:12" ht="17.25" customHeight="1">
      <c r="A3" s="265" t="s">
        <v>31</v>
      </c>
      <c r="B3" s="262"/>
      <c r="C3" s="262"/>
      <c r="D3" s="262"/>
      <c r="E3" s="262"/>
      <c r="F3" s="262"/>
      <c r="G3" s="262"/>
      <c r="H3" s="262"/>
      <c r="I3" s="262"/>
      <c r="J3" s="262"/>
      <c r="K3" s="262"/>
      <c r="L3" s="262"/>
    </row>
    <row r="4" spans="1:12" ht="17.25" customHeight="1">
      <c r="A4" s="265" t="s">
        <v>186</v>
      </c>
      <c r="B4" s="266"/>
      <c r="C4" s="267"/>
      <c r="D4" s="267"/>
      <c r="E4" s="266"/>
      <c r="F4" s="266"/>
      <c r="G4" s="267"/>
      <c r="H4" s="267"/>
      <c r="I4" s="266"/>
      <c r="J4" s="266"/>
      <c r="K4" s="266"/>
      <c r="L4" s="266"/>
    </row>
    <row r="5" spans="1:12" ht="17.25" customHeight="1">
      <c r="A5" s="150"/>
      <c r="B5" s="90"/>
      <c r="C5" s="263" t="s">
        <v>61</v>
      </c>
      <c r="D5" s="264"/>
      <c r="E5" s="151"/>
      <c r="F5" s="152"/>
      <c r="G5" s="180" t="s">
        <v>60</v>
      </c>
      <c r="H5" s="181"/>
      <c r="I5" s="261"/>
      <c r="J5" s="262"/>
      <c r="K5" s="262"/>
      <c r="L5" s="262"/>
    </row>
    <row r="6" spans="1:12" ht="17.25" customHeight="1">
      <c r="A6" s="12" t="s">
        <v>32</v>
      </c>
      <c r="B6" s="153"/>
      <c r="C6" s="154" t="s">
        <v>66</v>
      </c>
      <c r="D6" s="173"/>
      <c r="E6" s="151"/>
      <c r="F6" s="153"/>
      <c r="G6" s="182" t="s">
        <v>33</v>
      </c>
      <c r="H6" s="183"/>
      <c r="I6" s="155"/>
      <c r="J6" s="12"/>
      <c r="K6" s="156" t="s">
        <v>34</v>
      </c>
      <c r="L6" s="150"/>
    </row>
    <row r="7" spans="1:12" ht="17.25" customHeight="1">
      <c r="A7" s="12" t="s">
        <v>35</v>
      </c>
      <c r="B7" s="153" t="s">
        <v>32</v>
      </c>
      <c r="C7" s="154" t="s">
        <v>36</v>
      </c>
      <c r="D7" s="173"/>
      <c r="E7" s="151"/>
      <c r="F7" s="153" t="s">
        <v>37</v>
      </c>
      <c r="G7" s="182" t="s">
        <v>38</v>
      </c>
      <c r="H7" s="183"/>
      <c r="I7" s="155" t="s">
        <v>39</v>
      </c>
      <c r="J7" s="12" t="s">
        <v>40</v>
      </c>
      <c r="K7" s="156" t="s">
        <v>41</v>
      </c>
      <c r="L7" s="12" t="s">
        <v>42</v>
      </c>
    </row>
    <row r="8" spans="1:12" ht="17.25" customHeight="1">
      <c r="A8" s="12" t="s">
        <v>43</v>
      </c>
      <c r="B8" s="153" t="s">
        <v>44</v>
      </c>
      <c r="C8" s="154" t="s">
        <v>45</v>
      </c>
      <c r="D8" s="173"/>
      <c r="E8" s="151" t="s">
        <v>63</v>
      </c>
      <c r="F8" s="153" t="s">
        <v>46</v>
      </c>
      <c r="G8" s="182" t="s">
        <v>47</v>
      </c>
      <c r="H8" s="183"/>
      <c r="I8" s="155" t="s">
        <v>48</v>
      </c>
      <c r="J8" s="12" t="s">
        <v>49</v>
      </c>
      <c r="K8" s="156" t="s">
        <v>40</v>
      </c>
      <c r="L8" s="12" t="s">
        <v>39</v>
      </c>
    </row>
    <row r="9" spans="1:12" ht="17.25" customHeight="1">
      <c r="A9" s="12" t="s">
        <v>50</v>
      </c>
      <c r="B9" s="153" t="s">
        <v>51</v>
      </c>
      <c r="C9" s="154" t="s">
        <v>49</v>
      </c>
      <c r="D9" s="173" t="s">
        <v>67</v>
      </c>
      <c r="E9" s="151" t="s">
        <v>64</v>
      </c>
      <c r="F9" s="153" t="s">
        <v>52</v>
      </c>
      <c r="G9" s="182" t="s">
        <v>53</v>
      </c>
      <c r="H9" s="183" t="s">
        <v>63</v>
      </c>
      <c r="I9" s="155" t="s">
        <v>54</v>
      </c>
      <c r="J9" s="12" t="s">
        <v>55</v>
      </c>
      <c r="K9" s="156" t="s">
        <v>55</v>
      </c>
      <c r="L9" s="12" t="s">
        <v>56</v>
      </c>
    </row>
    <row r="10" spans="1:12" ht="17.25" customHeight="1">
      <c r="A10" s="45" t="s">
        <v>208</v>
      </c>
      <c r="B10" s="157" t="s">
        <v>221</v>
      </c>
      <c r="C10" s="158">
        <v>2601</v>
      </c>
      <c r="D10" s="174">
        <v>6502.5</v>
      </c>
      <c r="E10" s="159">
        <v>2.5</v>
      </c>
      <c r="F10" s="160">
        <v>0</v>
      </c>
      <c r="G10" s="158">
        <f>C10*0.4485</f>
        <v>1166.5485000000001</v>
      </c>
      <c r="H10" s="175">
        <f>D10*0.4485</f>
        <v>2916.3712500000001</v>
      </c>
      <c r="I10" s="161" t="s">
        <v>117</v>
      </c>
      <c r="J10" s="162">
        <v>40787</v>
      </c>
      <c r="K10" s="163">
        <v>40575</v>
      </c>
      <c r="L10" s="45" t="s">
        <v>58</v>
      </c>
    </row>
    <row r="11" spans="1:12" ht="17.25" customHeight="1">
      <c r="A11" s="45" t="s">
        <v>141</v>
      </c>
      <c r="B11" s="157" t="s">
        <v>221</v>
      </c>
      <c r="C11" s="158">
        <v>1251</v>
      </c>
      <c r="D11" s="174">
        <v>3127.5</v>
      </c>
      <c r="E11" s="159">
        <v>2.5</v>
      </c>
      <c r="F11" s="160">
        <v>0</v>
      </c>
      <c r="G11" s="158">
        <f t="shared" ref="G11:H54" si="0">C11*0.4485</f>
        <v>561.07349999999997</v>
      </c>
      <c r="H11" s="175">
        <f t="shared" si="0"/>
        <v>1402.6837499999999</v>
      </c>
      <c r="I11" s="161" t="s">
        <v>117</v>
      </c>
      <c r="J11" s="162">
        <v>40787</v>
      </c>
      <c r="K11" s="163">
        <v>40575</v>
      </c>
      <c r="L11" s="45" t="s">
        <v>58</v>
      </c>
    </row>
    <row r="12" spans="1:12" ht="17.25" customHeight="1">
      <c r="A12" s="45" t="s">
        <v>142</v>
      </c>
      <c r="B12" s="157" t="s">
        <v>222</v>
      </c>
      <c r="C12" s="158">
        <v>3280</v>
      </c>
      <c r="D12" s="174">
        <v>8200</v>
      </c>
      <c r="E12" s="159">
        <v>2.5</v>
      </c>
      <c r="F12" s="160">
        <v>0</v>
      </c>
      <c r="G12" s="158">
        <f t="shared" si="0"/>
        <v>1471.08</v>
      </c>
      <c r="H12" s="175">
        <f t="shared" si="0"/>
        <v>3677.7000000000003</v>
      </c>
      <c r="I12" s="161" t="s">
        <v>117</v>
      </c>
      <c r="J12" s="162">
        <v>40787</v>
      </c>
      <c r="K12" s="163">
        <v>40543</v>
      </c>
      <c r="L12" s="45" t="s">
        <v>58</v>
      </c>
    </row>
    <row r="13" spans="1:12" ht="17.25" customHeight="1">
      <c r="A13" s="45" t="s">
        <v>143</v>
      </c>
      <c r="B13" s="157" t="s">
        <v>222</v>
      </c>
      <c r="C13" s="158">
        <v>560</v>
      </c>
      <c r="D13" s="174">
        <v>1400</v>
      </c>
      <c r="E13" s="159">
        <v>2.5</v>
      </c>
      <c r="F13" s="160">
        <v>0</v>
      </c>
      <c r="G13" s="158">
        <f t="shared" si="0"/>
        <v>251.16</v>
      </c>
      <c r="H13" s="175">
        <f t="shared" si="0"/>
        <v>627.9</v>
      </c>
      <c r="I13" s="161" t="s">
        <v>117</v>
      </c>
      <c r="J13" s="162">
        <v>40787</v>
      </c>
      <c r="K13" s="163">
        <v>40655</v>
      </c>
      <c r="L13" s="45" t="s">
        <v>58</v>
      </c>
    </row>
    <row r="14" spans="1:12" ht="17.25" customHeight="1">
      <c r="A14" s="45" t="s">
        <v>144</v>
      </c>
      <c r="B14" s="157" t="s">
        <v>222</v>
      </c>
      <c r="C14" s="158">
        <v>2308</v>
      </c>
      <c r="D14" s="174">
        <v>5770</v>
      </c>
      <c r="E14" s="159">
        <v>2.5</v>
      </c>
      <c r="F14" s="160">
        <v>0</v>
      </c>
      <c r="G14" s="158">
        <f t="shared" si="0"/>
        <v>1035.1379999999999</v>
      </c>
      <c r="H14" s="175">
        <f t="shared" si="0"/>
        <v>2587.8450000000003</v>
      </c>
      <c r="I14" s="161" t="s">
        <v>117</v>
      </c>
      <c r="J14" s="162">
        <v>40725</v>
      </c>
      <c r="K14" s="163">
        <v>40543</v>
      </c>
      <c r="L14" s="45" t="s">
        <v>58</v>
      </c>
    </row>
    <row r="15" spans="1:12" ht="17.25" customHeight="1">
      <c r="A15" s="45" t="s">
        <v>144</v>
      </c>
      <c r="B15" s="157" t="s">
        <v>222</v>
      </c>
      <c r="C15" s="158">
        <v>3191</v>
      </c>
      <c r="D15" s="174">
        <v>7977.5</v>
      </c>
      <c r="E15" s="159">
        <v>2.5</v>
      </c>
      <c r="F15" s="160">
        <v>0</v>
      </c>
      <c r="G15" s="158">
        <f t="shared" si="0"/>
        <v>1431.1635000000001</v>
      </c>
      <c r="H15" s="175">
        <f t="shared" si="0"/>
        <v>3577.9087500000001</v>
      </c>
      <c r="I15" s="161" t="s">
        <v>117</v>
      </c>
      <c r="J15" s="162">
        <v>40787</v>
      </c>
      <c r="K15" s="163">
        <v>40543</v>
      </c>
      <c r="L15" s="45" t="s">
        <v>58</v>
      </c>
    </row>
    <row r="16" spans="1:12" ht="17.25" customHeight="1">
      <c r="A16" s="164" t="s">
        <v>209</v>
      </c>
      <c r="B16" s="157" t="s">
        <v>118</v>
      </c>
      <c r="C16" s="158">
        <v>1169</v>
      </c>
      <c r="D16" s="175">
        <v>1730.12</v>
      </c>
      <c r="E16" s="159">
        <v>1.48</v>
      </c>
      <c r="F16" s="160">
        <v>0</v>
      </c>
      <c r="G16" s="158">
        <f t="shared" si="0"/>
        <v>524.29650000000004</v>
      </c>
      <c r="H16" s="175">
        <f t="shared" si="0"/>
        <v>775.95881999999995</v>
      </c>
      <c r="I16" s="161" t="s">
        <v>117</v>
      </c>
      <c r="J16" s="162">
        <v>40756</v>
      </c>
      <c r="K16" s="163">
        <v>40543</v>
      </c>
      <c r="L16" s="45" t="s">
        <v>58</v>
      </c>
    </row>
    <row r="17" spans="1:12" ht="17.25" customHeight="1">
      <c r="A17" s="164" t="s">
        <v>209</v>
      </c>
      <c r="B17" s="157" t="s">
        <v>118</v>
      </c>
      <c r="C17" s="158">
        <v>4365</v>
      </c>
      <c r="D17" s="175">
        <v>6460.2</v>
      </c>
      <c r="E17" s="159">
        <v>1.48</v>
      </c>
      <c r="F17" s="160">
        <v>0</v>
      </c>
      <c r="G17" s="158">
        <f t="shared" si="0"/>
        <v>1957.7025000000001</v>
      </c>
      <c r="H17" s="175">
        <f t="shared" si="0"/>
        <v>2897.3996999999999</v>
      </c>
      <c r="I17" s="161" t="s">
        <v>117</v>
      </c>
      <c r="J17" s="162">
        <v>40817</v>
      </c>
      <c r="K17" s="163">
        <v>40543</v>
      </c>
      <c r="L17" s="45" t="s">
        <v>58</v>
      </c>
    </row>
    <row r="18" spans="1:12" ht="17.25" customHeight="1">
      <c r="A18" s="164" t="s">
        <v>209</v>
      </c>
      <c r="B18" s="157" t="s">
        <v>118</v>
      </c>
      <c r="C18" s="158">
        <v>7128</v>
      </c>
      <c r="D18" s="175">
        <v>10549.44</v>
      </c>
      <c r="E18" s="159">
        <v>1.48</v>
      </c>
      <c r="F18" s="160">
        <v>0</v>
      </c>
      <c r="G18" s="158">
        <f t="shared" si="0"/>
        <v>3196.9079999999999</v>
      </c>
      <c r="H18" s="175">
        <f t="shared" si="0"/>
        <v>4731.4238400000004</v>
      </c>
      <c r="I18" s="161" t="s">
        <v>117</v>
      </c>
      <c r="J18" s="162">
        <v>40848</v>
      </c>
      <c r="K18" s="163">
        <v>40543</v>
      </c>
      <c r="L18" s="45" t="s">
        <v>58</v>
      </c>
    </row>
    <row r="19" spans="1:12" ht="17.25" customHeight="1">
      <c r="A19" s="164" t="s">
        <v>210</v>
      </c>
      <c r="B19" s="157" t="s">
        <v>222</v>
      </c>
      <c r="C19" s="158">
        <v>953</v>
      </c>
      <c r="D19" s="175">
        <v>1410.44</v>
      </c>
      <c r="E19" s="159">
        <v>1.48</v>
      </c>
      <c r="F19" s="160">
        <v>0</v>
      </c>
      <c r="G19" s="158">
        <f t="shared" si="0"/>
        <v>427.4205</v>
      </c>
      <c r="H19" s="175">
        <f t="shared" si="0"/>
        <v>632.58234000000004</v>
      </c>
      <c r="I19" s="161" t="s">
        <v>117</v>
      </c>
      <c r="J19" s="162">
        <v>40725</v>
      </c>
      <c r="K19" s="163">
        <v>40560</v>
      </c>
      <c r="L19" s="45" t="s">
        <v>58</v>
      </c>
    </row>
    <row r="20" spans="1:12" ht="17.25" customHeight="1">
      <c r="A20" s="164" t="s">
        <v>211</v>
      </c>
      <c r="B20" s="157" t="s">
        <v>222</v>
      </c>
      <c r="C20" s="158">
        <v>4294</v>
      </c>
      <c r="D20" s="175">
        <v>6355.12</v>
      </c>
      <c r="E20" s="159">
        <v>1.48</v>
      </c>
      <c r="F20" s="160">
        <v>0</v>
      </c>
      <c r="G20" s="158">
        <f t="shared" si="0"/>
        <v>1925.8590000000002</v>
      </c>
      <c r="H20" s="175">
        <f t="shared" si="0"/>
        <v>2850.2713199999998</v>
      </c>
      <c r="I20" s="161" t="s">
        <v>117</v>
      </c>
      <c r="J20" s="162">
        <v>40817</v>
      </c>
      <c r="K20" s="163">
        <v>40543</v>
      </c>
      <c r="L20" s="45" t="s">
        <v>58</v>
      </c>
    </row>
    <row r="21" spans="1:12" ht="17.25" customHeight="1">
      <c r="A21" s="164" t="s">
        <v>144</v>
      </c>
      <c r="B21" s="157" t="s">
        <v>222</v>
      </c>
      <c r="C21" s="158">
        <v>7091</v>
      </c>
      <c r="D21" s="175">
        <v>10494.68</v>
      </c>
      <c r="E21" s="159">
        <v>1.48</v>
      </c>
      <c r="F21" s="160">
        <v>0</v>
      </c>
      <c r="G21" s="158">
        <f t="shared" si="0"/>
        <v>3180.3135000000002</v>
      </c>
      <c r="H21" s="175">
        <f t="shared" si="0"/>
        <v>4706.8639800000001</v>
      </c>
      <c r="I21" s="161" t="s">
        <v>117</v>
      </c>
      <c r="J21" s="162">
        <v>40848</v>
      </c>
      <c r="K21" s="163">
        <v>40543</v>
      </c>
      <c r="L21" s="45" t="s">
        <v>58</v>
      </c>
    </row>
    <row r="22" spans="1:12" ht="17.25" customHeight="1">
      <c r="A22" s="164" t="s">
        <v>212</v>
      </c>
      <c r="B22" s="157" t="s">
        <v>134</v>
      </c>
      <c r="C22" s="158">
        <v>738</v>
      </c>
      <c r="D22" s="175">
        <v>1180.8</v>
      </c>
      <c r="E22" s="159">
        <v>1.6</v>
      </c>
      <c r="F22" s="160">
        <v>0</v>
      </c>
      <c r="G22" s="158">
        <f t="shared" si="0"/>
        <v>330.99299999999999</v>
      </c>
      <c r="H22" s="175">
        <f t="shared" si="0"/>
        <v>529.58879999999999</v>
      </c>
      <c r="I22" s="161" t="s">
        <v>117</v>
      </c>
      <c r="J22" s="162">
        <v>40787</v>
      </c>
      <c r="K22" s="163">
        <v>40513</v>
      </c>
      <c r="L22" s="45" t="s">
        <v>58</v>
      </c>
    </row>
    <row r="23" spans="1:12" ht="17.25" customHeight="1">
      <c r="A23" s="164" t="s">
        <v>212</v>
      </c>
      <c r="B23" s="157" t="s">
        <v>134</v>
      </c>
      <c r="C23" s="158">
        <v>3905</v>
      </c>
      <c r="D23" s="175">
        <v>6248</v>
      </c>
      <c r="E23" s="159">
        <v>1.6</v>
      </c>
      <c r="F23" s="160">
        <v>0</v>
      </c>
      <c r="G23" s="158">
        <f t="shared" si="0"/>
        <v>1751.3924999999999</v>
      </c>
      <c r="H23" s="175">
        <f t="shared" si="0"/>
        <v>2802.2280000000001</v>
      </c>
      <c r="I23" s="161" t="s">
        <v>117</v>
      </c>
      <c r="J23" s="162">
        <v>40756</v>
      </c>
      <c r="K23" s="163">
        <v>40513</v>
      </c>
      <c r="L23" s="45" t="s">
        <v>58</v>
      </c>
    </row>
    <row r="24" spans="1:12" ht="17.25" customHeight="1">
      <c r="A24" s="164" t="s">
        <v>212</v>
      </c>
      <c r="B24" s="157" t="s">
        <v>134</v>
      </c>
      <c r="C24" s="158">
        <v>357</v>
      </c>
      <c r="D24" s="175">
        <v>571.20000000000005</v>
      </c>
      <c r="E24" s="159">
        <v>1.6</v>
      </c>
      <c r="F24" s="160">
        <v>0</v>
      </c>
      <c r="G24" s="158">
        <f t="shared" si="0"/>
        <v>160.11449999999999</v>
      </c>
      <c r="H24" s="175">
        <f t="shared" si="0"/>
        <v>256.1832</v>
      </c>
      <c r="I24" s="161" t="s">
        <v>117</v>
      </c>
      <c r="J24" s="162">
        <v>40725</v>
      </c>
      <c r="K24" s="163">
        <v>40513</v>
      </c>
      <c r="L24" s="45" t="s">
        <v>58</v>
      </c>
    </row>
    <row r="25" spans="1:12" ht="17.25" customHeight="1">
      <c r="A25" s="164" t="s">
        <v>213</v>
      </c>
      <c r="B25" s="157" t="s">
        <v>136</v>
      </c>
      <c r="C25" s="158">
        <v>5000</v>
      </c>
      <c r="D25" s="175">
        <v>8000</v>
      </c>
      <c r="E25" s="159">
        <v>1.6</v>
      </c>
      <c r="F25" s="160">
        <v>0</v>
      </c>
      <c r="G25" s="158">
        <f t="shared" si="0"/>
        <v>2242.5</v>
      </c>
      <c r="H25" s="175">
        <f t="shared" si="0"/>
        <v>3588</v>
      </c>
      <c r="I25" s="161" t="s">
        <v>117</v>
      </c>
      <c r="J25" s="162">
        <v>40756</v>
      </c>
      <c r="K25" s="163">
        <v>40525</v>
      </c>
      <c r="L25" s="45" t="s">
        <v>58</v>
      </c>
    </row>
    <row r="26" spans="1:12" ht="17.25" customHeight="1">
      <c r="A26" s="164" t="s">
        <v>214</v>
      </c>
      <c r="B26" s="157" t="s">
        <v>223</v>
      </c>
      <c r="C26" s="158">
        <v>1180</v>
      </c>
      <c r="D26" s="174">
        <v>1062</v>
      </c>
      <c r="E26" s="159">
        <v>0.9</v>
      </c>
      <c r="F26" s="160">
        <v>0</v>
      </c>
      <c r="G26" s="158">
        <f t="shared" si="0"/>
        <v>529.23</v>
      </c>
      <c r="H26" s="175">
        <f t="shared" si="0"/>
        <v>476.30700000000002</v>
      </c>
      <c r="I26" s="161" t="s">
        <v>117</v>
      </c>
      <c r="J26" s="162">
        <v>40756</v>
      </c>
      <c r="K26" s="163">
        <v>37377</v>
      </c>
      <c r="L26" s="45" t="s">
        <v>58</v>
      </c>
    </row>
    <row r="27" spans="1:12" ht="17.25" customHeight="1">
      <c r="A27" s="164" t="s">
        <v>214</v>
      </c>
      <c r="B27" s="157" t="s">
        <v>223</v>
      </c>
      <c r="C27" s="158">
        <v>1287</v>
      </c>
      <c r="D27" s="174">
        <v>1158.3</v>
      </c>
      <c r="E27" s="159">
        <v>0.9</v>
      </c>
      <c r="F27" s="160">
        <v>0</v>
      </c>
      <c r="G27" s="158">
        <f t="shared" si="0"/>
        <v>577.21950000000004</v>
      </c>
      <c r="H27" s="175">
        <f t="shared" si="0"/>
        <v>519.49755000000005</v>
      </c>
      <c r="I27" s="161" t="s">
        <v>117</v>
      </c>
      <c r="J27" s="162">
        <v>40787</v>
      </c>
      <c r="K27" s="163">
        <v>37377</v>
      </c>
      <c r="L27" s="45" t="s">
        <v>58</v>
      </c>
    </row>
    <row r="28" spans="1:12" ht="17.25" customHeight="1">
      <c r="A28" s="164" t="s">
        <v>215</v>
      </c>
      <c r="B28" s="157" t="s">
        <v>223</v>
      </c>
      <c r="C28" s="158">
        <v>1074</v>
      </c>
      <c r="D28" s="174">
        <v>966.6</v>
      </c>
      <c r="E28" s="159">
        <v>0.9</v>
      </c>
      <c r="F28" s="160">
        <v>0</v>
      </c>
      <c r="G28" s="158">
        <f t="shared" si="0"/>
        <v>481.68900000000002</v>
      </c>
      <c r="H28" s="175">
        <f t="shared" si="0"/>
        <v>433.52010000000001</v>
      </c>
      <c r="I28" s="161" t="s">
        <v>117</v>
      </c>
      <c r="J28" s="162">
        <v>40787</v>
      </c>
      <c r="K28" s="163">
        <v>37256</v>
      </c>
      <c r="L28" s="45" t="s">
        <v>58</v>
      </c>
    </row>
    <row r="29" spans="1:12" ht="17.25" customHeight="1">
      <c r="A29" s="164" t="s">
        <v>216</v>
      </c>
      <c r="B29" s="157" t="s">
        <v>133</v>
      </c>
      <c r="C29" s="158">
        <v>6918</v>
      </c>
      <c r="D29" s="174">
        <v>6226.2</v>
      </c>
      <c r="E29" s="159">
        <v>0.9</v>
      </c>
      <c r="F29" s="160">
        <v>0</v>
      </c>
      <c r="G29" s="158">
        <f t="shared" si="0"/>
        <v>3102.723</v>
      </c>
      <c r="H29" s="175">
        <f t="shared" si="0"/>
        <v>2792.4506999999999</v>
      </c>
      <c r="I29" s="161" t="s">
        <v>117</v>
      </c>
      <c r="J29" s="162">
        <v>40787</v>
      </c>
      <c r="K29" s="163">
        <v>37239</v>
      </c>
      <c r="L29" s="45" t="s">
        <v>58</v>
      </c>
    </row>
    <row r="30" spans="1:12" ht="17.25" customHeight="1">
      <c r="A30" s="164" t="s">
        <v>216</v>
      </c>
      <c r="B30" s="157" t="s">
        <v>133</v>
      </c>
      <c r="C30" s="158">
        <v>5303</v>
      </c>
      <c r="D30" s="174">
        <v>4772.7</v>
      </c>
      <c r="E30" s="159">
        <v>0.9</v>
      </c>
      <c r="F30" s="160">
        <v>0</v>
      </c>
      <c r="G30" s="158">
        <f t="shared" si="0"/>
        <v>2378.3955000000001</v>
      </c>
      <c r="H30" s="175">
        <f t="shared" si="0"/>
        <v>2140.5559499999999</v>
      </c>
      <c r="I30" s="161" t="s">
        <v>117</v>
      </c>
      <c r="J30" s="162">
        <v>40725</v>
      </c>
      <c r="K30" s="163">
        <v>37239</v>
      </c>
      <c r="L30" s="45" t="s">
        <v>58</v>
      </c>
    </row>
    <row r="31" spans="1:12" ht="17.25" customHeight="1">
      <c r="A31" s="164" t="s">
        <v>216</v>
      </c>
      <c r="B31" s="157" t="s">
        <v>133</v>
      </c>
      <c r="C31" s="158">
        <v>12472</v>
      </c>
      <c r="D31" s="174">
        <v>11224.800000000001</v>
      </c>
      <c r="E31" s="159">
        <v>0.9</v>
      </c>
      <c r="F31" s="160">
        <v>0</v>
      </c>
      <c r="G31" s="158">
        <f t="shared" si="0"/>
        <v>5593.692</v>
      </c>
      <c r="H31" s="175">
        <f t="shared" si="0"/>
        <v>5034.3228000000008</v>
      </c>
      <c r="I31" s="161" t="s">
        <v>117</v>
      </c>
      <c r="J31" s="162">
        <v>40756</v>
      </c>
      <c r="K31" s="163">
        <v>37239</v>
      </c>
      <c r="L31" s="45" t="s">
        <v>58</v>
      </c>
    </row>
    <row r="32" spans="1:12" ht="17.25" customHeight="1">
      <c r="A32" s="164" t="s">
        <v>126</v>
      </c>
      <c r="B32" s="157" t="s">
        <v>134</v>
      </c>
      <c r="C32" s="158">
        <v>2868</v>
      </c>
      <c r="D32" s="174">
        <v>2581.2000000000003</v>
      </c>
      <c r="E32" s="159">
        <v>0.9</v>
      </c>
      <c r="F32" s="160">
        <v>0</v>
      </c>
      <c r="G32" s="158">
        <f t="shared" si="0"/>
        <v>1286.298</v>
      </c>
      <c r="H32" s="175">
        <f t="shared" si="0"/>
        <v>1157.6682000000001</v>
      </c>
      <c r="I32" s="161" t="s">
        <v>117</v>
      </c>
      <c r="J32" s="162">
        <v>40725</v>
      </c>
      <c r="K32" s="163">
        <v>37257</v>
      </c>
      <c r="L32" s="45" t="s">
        <v>58</v>
      </c>
    </row>
    <row r="33" spans="1:12" ht="17.25" customHeight="1">
      <c r="A33" s="164" t="s">
        <v>126</v>
      </c>
      <c r="B33" s="157" t="s">
        <v>134</v>
      </c>
      <c r="C33" s="158">
        <v>5419</v>
      </c>
      <c r="D33" s="174">
        <v>4877.1000000000004</v>
      </c>
      <c r="E33" s="159">
        <v>0.9</v>
      </c>
      <c r="F33" s="160">
        <v>0</v>
      </c>
      <c r="G33" s="158">
        <f t="shared" si="0"/>
        <v>2430.4214999999999</v>
      </c>
      <c r="H33" s="175">
        <f t="shared" si="0"/>
        <v>2187.3793500000002</v>
      </c>
      <c r="I33" s="161" t="s">
        <v>117</v>
      </c>
      <c r="J33" s="162">
        <v>40756</v>
      </c>
      <c r="K33" s="163">
        <v>37257</v>
      </c>
      <c r="L33" s="45" t="s">
        <v>58</v>
      </c>
    </row>
    <row r="34" spans="1:12" ht="17.25" customHeight="1">
      <c r="A34" s="164" t="s">
        <v>126</v>
      </c>
      <c r="B34" s="157" t="s">
        <v>134</v>
      </c>
      <c r="C34" s="158">
        <v>2240</v>
      </c>
      <c r="D34" s="174">
        <v>2016</v>
      </c>
      <c r="E34" s="159">
        <v>0.9</v>
      </c>
      <c r="F34" s="160">
        <v>0</v>
      </c>
      <c r="G34" s="158">
        <f t="shared" si="0"/>
        <v>1004.64</v>
      </c>
      <c r="H34" s="175">
        <f t="shared" si="0"/>
        <v>904.17600000000004</v>
      </c>
      <c r="I34" s="161" t="s">
        <v>117</v>
      </c>
      <c r="J34" s="162">
        <v>40787</v>
      </c>
      <c r="K34" s="163">
        <v>37257</v>
      </c>
      <c r="L34" s="45" t="s">
        <v>58</v>
      </c>
    </row>
    <row r="35" spans="1:12" ht="17.25" customHeight="1">
      <c r="A35" s="164" t="s">
        <v>217</v>
      </c>
      <c r="B35" s="157" t="s">
        <v>224</v>
      </c>
      <c r="C35" s="158">
        <v>11042</v>
      </c>
      <c r="D35" s="174">
        <v>8833.6</v>
      </c>
      <c r="E35" s="165">
        <v>0.8</v>
      </c>
      <c r="F35" s="160">
        <v>0</v>
      </c>
      <c r="G35" s="158">
        <f t="shared" si="0"/>
        <v>4952.3370000000004</v>
      </c>
      <c r="H35" s="175">
        <f t="shared" si="0"/>
        <v>3961.8696000000004</v>
      </c>
      <c r="I35" s="161" t="s">
        <v>117</v>
      </c>
      <c r="J35" s="162">
        <v>40848</v>
      </c>
      <c r="K35" s="163">
        <v>40886</v>
      </c>
      <c r="L35" s="45" t="s">
        <v>58</v>
      </c>
    </row>
    <row r="36" spans="1:12" ht="17.25" customHeight="1">
      <c r="A36" s="164" t="s">
        <v>217</v>
      </c>
      <c r="B36" s="157" t="s">
        <v>224</v>
      </c>
      <c r="C36" s="158">
        <v>13892</v>
      </c>
      <c r="D36" s="174">
        <v>11113.6</v>
      </c>
      <c r="E36" s="165">
        <v>0.8</v>
      </c>
      <c r="F36" s="160">
        <v>0</v>
      </c>
      <c r="G36" s="158">
        <f t="shared" si="0"/>
        <v>6230.5619999999999</v>
      </c>
      <c r="H36" s="175">
        <f t="shared" si="0"/>
        <v>4984.4495999999999</v>
      </c>
      <c r="I36" s="161" t="s">
        <v>117</v>
      </c>
      <c r="J36" s="162">
        <v>40878</v>
      </c>
      <c r="K36" s="163">
        <v>40886</v>
      </c>
      <c r="L36" s="45" t="s">
        <v>58</v>
      </c>
    </row>
    <row r="37" spans="1:12" ht="17.25" customHeight="1">
      <c r="A37" s="164" t="s">
        <v>217</v>
      </c>
      <c r="B37" s="157" t="s">
        <v>224</v>
      </c>
      <c r="C37" s="158">
        <v>29592</v>
      </c>
      <c r="D37" s="176">
        <v>36694.080000000002</v>
      </c>
      <c r="E37" s="165">
        <v>1.24</v>
      </c>
      <c r="F37" s="160">
        <v>0</v>
      </c>
      <c r="G37" s="158">
        <f t="shared" si="0"/>
        <v>13272.012000000001</v>
      </c>
      <c r="H37" s="175">
        <f t="shared" si="0"/>
        <v>16457.294880000001</v>
      </c>
      <c r="I37" s="161" t="s">
        <v>117</v>
      </c>
      <c r="J37" s="162">
        <v>40909</v>
      </c>
      <c r="K37" s="163">
        <v>40886</v>
      </c>
      <c r="L37" s="45" t="s">
        <v>58</v>
      </c>
    </row>
    <row r="38" spans="1:12" ht="17.25" customHeight="1">
      <c r="A38" s="164" t="s">
        <v>217</v>
      </c>
      <c r="B38" s="157" t="s">
        <v>224</v>
      </c>
      <c r="C38" s="158">
        <v>19136</v>
      </c>
      <c r="D38" s="176">
        <v>23728.639999999999</v>
      </c>
      <c r="E38" s="165">
        <v>1.24</v>
      </c>
      <c r="F38" s="160">
        <v>0</v>
      </c>
      <c r="G38" s="158">
        <f t="shared" si="0"/>
        <v>8582.496000000001</v>
      </c>
      <c r="H38" s="175">
        <f t="shared" si="0"/>
        <v>10642.295039999999</v>
      </c>
      <c r="I38" s="161" t="s">
        <v>117</v>
      </c>
      <c r="J38" s="162">
        <v>40940</v>
      </c>
      <c r="K38" s="163">
        <v>40886</v>
      </c>
      <c r="L38" s="45" t="s">
        <v>58</v>
      </c>
    </row>
    <row r="39" spans="1:12" ht="17.25" customHeight="1">
      <c r="A39" s="164" t="s">
        <v>217</v>
      </c>
      <c r="B39" s="157" t="s">
        <v>224</v>
      </c>
      <c r="C39" s="158">
        <v>6338</v>
      </c>
      <c r="D39" s="176">
        <v>7859.12</v>
      </c>
      <c r="E39" s="165">
        <v>1.24</v>
      </c>
      <c r="F39" s="160">
        <v>0</v>
      </c>
      <c r="G39" s="158">
        <f t="shared" si="0"/>
        <v>2842.5929999999998</v>
      </c>
      <c r="H39" s="175">
        <f t="shared" si="0"/>
        <v>3524.8153200000002</v>
      </c>
      <c r="I39" s="161" t="s">
        <v>117</v>
      </c>
      <c r="J39" s="162">
        <v>40969</v>
      </c>
      <c r="K39" s="163">
        <v>40886</v>
      </c>
      <c r="L39" s="45" t="s">
        <v>58</v>
      </c>
    </row>
    <row r="40" spans="1:12" ht="17.25" customHeight="1">
      <c r="A40" s="164" t="s">
        <v>218</v>
      </c>
      <c r="B40" s="157" t="s">
        <v>137</v>
      </c>
      <c r="C40" s="158">
        <v>3454</v>
      </c>
      <c r="D40" s="175">
        <v>3454</v>
      </c>
      <c r="E40" s="166">
        <v>1</v>
      </c>
      <c r="F40" s="160">
        <v>0</v>
      </c>
      <c r="G40" s="158">
        <f t="shared" si="0"/>
        <v>1549.1190000000001</v>
      </c>
      <c r="H40" s="175">
        <f t="shared" si="0"/>
        <v>1549.1190000000001</v>
      </c>
      <c r="I40" s="161" t="s">
        <v>117</v>
      </c>
      <c r="J40" s="162">
        <v>40909</v>
      </c>
      <c r="K40" s="163">
        <v>39407</v>
      </c>
      <c r="L40" s="45" t="s">
        <v>58</v>
      </c>
    </row>
    <row r="41" spans="1:12" ht="17.25" customHeight="1">
      <c r="A41" s="164" t="s">
        <v>218</v>
      </c>
      <c r="B41" s="157" t="s">
        <v>137</v>
      </c>
      <c r="C41" s="158">
        <v>3392</v>
      </c>
      <c r="D41" s="175">
        <v>3392</v>
      </c>
      <c r="E41" s="166">
        <v>1</v>
      </c>
      <c r="F41" s="160">
        <v>0</v>
      </c>
      <c r="G41" s="158">
        <f t="shared" si="0"/>
        <v>1521.3120000000001</v>
      </c>
      <c r="H41" s="175">
        <f t="shared" si="0"/>
        <v>1521.3120000000001</v>
      </c>
      <c r="I41" s="161" t="s">
        <v>117</v>
      </c>
      <c r="J41" s="162">
        <v>40940</v>
      </c>
      <c r="K41" s="163">
        <v>39407</v>
      </c>
      <c r="L41" s="45" t="s">
        <v>58</v>
      </c>
    </row>
    <row r="42" spans="1:12" ht="17.25" customHeight="1">
      <c r="A42" s="164" t="s">
        <v>218</v>
      </c>
      <c r="B42" s="157" t="s">
        <v>137</v>
      </c>
      <c r="C42" s="158">
        <v>4600</v>
      </c>
      <c r="D42" s="175">
        <v>4600</v>
      </c>
      <c r="E42" s="166">
        <v>1</v>
      </c>
      <c r="F42" s="160">
        <v>0</v>
      </c>
      <c r="G42" s="158">
        <f t="shared" si="0"/>
        <v>2063.1</v>
      </c>
      <c r="H42" s="175">
        <f t="shared" si="0"/>
        <v>2063.1</v>
      </c>
      <c r="I42" s="161" t="s">
        <v>117</v>
      </c>
      <c r="J42" s="162">
        <v>40969</v>
      </c>
      <c r="K42" s="163">
        <v>39407</v>
      </c>
      <c r="L42" s="45" t="s">
        <v>58</v>
      </c>
    </row>
    <row r="43" spans="1:12" ht="17.25" customHeight="1">
      <c r="A43" s="164" t="s">
        <v>218</v>
      </c>
      <c r="B43" s="157" t="s">
        <v>137</v>
      </c>
      <c r="C43" s="158">
        <v>3603</v>
      </c>
      <c r="D43" s="175">
        <v>3603</v>
      </c>
      <c r="E43" s="166">
        <v>1</v>
      </c>
      <c r="F43" s="160">
        <v>0</v>
      </c>
      <c r="G43" s="158">
        <f t="shared" si="0"/>
        <v>1615.9455</v>
      </c>
      <c r="H43" s="175">
        <f t="shared" si="0"/>
        <v>1615.9455</v>
      </c>
      <c r="I43" s="161" t="s">
        <v>117</v>
      </c>
      <c r="J43" s="162">
        <v>41000</v>
      </c>
      <c r="K43" s="163">
        <v>39407</v>
      </c>
      <c r="L43" s="45" t="s">
        <v>58</v>
      </c>
    </row>
    <row r="44" spans="1:12" ht="17.25" customHeight="1">
      <c r="A44" s="164" t="s">
        <v>218</v>
      </c>
      <c r="B44" s="157" t="s">
        <v>137</v>
      </c>
      <c r="C44" s="158">
        <v>3641</v>
      </c>
      <c r="D44" s="175">
        <v>3641</v>
      </c>
      <c r="E44" s="166">
        <v>1</v>
      </c>
      <c r="F44" s="160">
        <v>0</v>
      </c>
      <c r="G44" s="158">
        <f t="shared" si="0"/>
        <v>1632.9884999999999</v>
      </c>
      <c r="H44" s="175">
        <f t="shared" si="0"/>
        <v>1632.9884999999999</v>
      </c>
      <c r="I44" s="161" t="s">
        <v>117</v>
      </c>
      <c r="J44" s="162">
        <v>41030</v>
      </c>
      <c r="K44" s="163">
        <v>39407</v>
      </c>
      <c r="L44" s="45" t="s">
        <v>58</v>
      </c>
    </row>
    <row r="45" spans="1:12" ht="17.25" customHeight="1">
      <c r="A45" s="164" t="s">
        <v>218</v>
      </c>
      <c r="B45" s="157" t="s">
        <v>137</v>
      </c>
      <c r="C45" s="158">
        <v>1310</v>
      </c>
      <c r="D45" s="175">
        <v>1310</v>
      </c>
      <c r="E45" s="166">
        <v>1</v>
      </c>
      <c r="F45" s="160">
        <v>0</v>
      </c>
      <c r="G45" s="158">
        <f t="shared" si="0"/>
        <v>587.53499999999997</v>
      </c>
      <c r="H45" s="175">
        <f t="shared" si="0"/>
        <v>587.53499999999997</v>
      </c>
      <c r="I45" s="161" t="s">
        <v>117</v>
      </c>
      <c r="J45" s="162">
        <v>41061</v>
      </c>
      <c r="K45" s="163">
        <v>39407</v>
      </c>
      <c r="L45" s="45" t="s">
        <v>58</v>
      </c>
    </row>
    <row r="46" spans="1:12" ht="17.25" customHeight="1">
      <c r="A46" s="164" t="s">
        <v>219</v>
      </c>
      <c r="B46" s="157" t="s">
        <v>223</v>
      </c>
      <c r="C46" s="158">
        <v>14963</v>
      </c>
      <c r="D46" s="175">
        <v>11970.400000000001</v>
      </c>
      <c r="E46" s="159">
        <v>0.8</v>
      </c>
      <c r="F46" s="160">
        <v>0</v>
      </c>
      <c r="G46" s="158">
        <f t="shared" si="0"/>
        <v>6710.9054999999998</v>
      </c>
      <c r="H46" s="175">
        <f t="shared" si="0"/>
        <v>5368.724400000001</v>
      </c>
      <c r="I46" s="161" t="s">
        <v>117</v>
      </c>
      <c r="J46" s="162">
        <v>40909</v>
      </c>
      <c r="K46" s="163">
        <v>39904</v>
      </c>
      <c r="L46" s="45" t="s">
        <v>58</v>
      </c>
    </row>
    <row r="47" spans="1:12" ht="17.25" customHeight="1">
      <c r="A47" s="164" t="s">
        <v>219</v>
      </c>
      <c r="B47" s="157" t="s">
        <v>223</v>
      </c>
      <c r="C47" s="158">
        <v>37</v>
      </c>
      <c r="D47" s="175">
        <v>29.6</v>
      </c>
      <c r="E47" s="159">
        <v>0.8</v>
      </c>
      <c r="F47" s="160">
        <v>0</v>
      </c>
      <c r="G47" s="158">
        <f t="shared" si="0"/>
        <v>16.5945</v>
      </c>
      <c r="H47" s="175">
        <f t="shared" si="0"/>
        <v>13.275600000000001</v>
      </c>
      <c r="I47" s="161" t="s">
        <v>117</v>
      </c>
      <c r="J47" s="162">
        <v>40940</v>
      </c>
      <c r="K47" s="163">
        <v>39904</v>
      </c>
      <c r="L47" s="45" t="s">
        <v>58</v>
      </c>
    </row>
    <row r="48" spans="1:12" ht="17.25" customHeight="1">
      <c r="A48" s="164" t="s">
        <v>135</v>
      </c>
      <c r="B48" s="157" t="s">
        <v>134</v>
      </c>
      <c r="C48" s="158">
        <v>15814</v>
      </c>
      <c r="D48" s="175">
        <v>10279.1</v>
      </c>
      <c r="E48" s="159">
        <v>0.65</v>
      </c>
      <c r="F48" s="160">
        <v>0</v>
      </c>
      <c r="G48" s="158">
        <f t="shared" si="0"/>
        <v>7092.5789999999997</v>
      </c>
      <c r="H48" s="175">
        <f t="shared" si="0"/>
        <v>4610.1763500000006</v>
      </c>
      <c r="I48" s="161" t="s">
        <v>117</v>
      </c>
      <c r="J48" s="162">
        <v>40725</v>
      </c>
      <c r="K48" s="163">
        <v>39387</v>
      </c>
      <c r="L48" s="45" t="s">
        <v>58</v>
      </c>
    </row>
    <row r="49" spans="1:12" ht="17.25" customHeight="1">
      <c r="A49" s="164" t="s">
        <v>135</v>
      </c>
      <c r="B49" s="157" t="s">
        <v>134</v>
      </c>
      <c r="C49" s="158">
        <v>14186</v>
      </c>
      <c r="D49" s="175">
        <v>9220.9</v>
      </c>
      <c r="E49" s="159">
        <v>0.65</v>
      </c>
      <c r="F49" s="160">
        <v>0</v>
      </c>
      <c r="G49" s="158">
        <f t="shared" si="0"/>
        <v>6362.4210000000003</v>
      </c>
      <c r="H49" s="175">
        <f t="shared" si="0"/>
        <v>4135.5736500000003</v>
      </c>
      <c r="I49" s="161" t="s">
        <v>117</v>
      </c>
      <c r="J49" s="162">
        <v>40756</v>
      </c>
      <c r="K49" s="163">
        <v>39387</v>
      </c>
      <c r="L49" s="45" t="s">
        <v>58</v>
      </c>
    </row>
    <row r="50" spans="1:12" ht="17.25" customHeight="1">
      <c r="A50" s="164" t="s">
        <v>220</v>
      </c>
      <c r="B50" s="157" t="s">
        <v>225</v>
      </c>
      <c r="C50" s="158">
        <v>11019</v>
      </c>
      <c r="D50" s="175">
        <v>7713.2999999999993</v>
      </c>
      <c r="E50" s="159">
        <v>0.7</v>
      </c>
      <c r="F50" s="160">
        <v>0</v>
      </c>
      <c r="G50" s="158">
        <f t="shared" si="0"/>
        <v>4942.0214999999998</v>
      </c>
      <c r="H50" s="175">
        <f t="shared" si="0"/>
        <v>3459.4150499999996</v>
      </c>
      <c r="I50" s="161" t="s">
        <v>117</v>
      </c>
      <c r="J50" s="162">
        <v>40664</v>
      </c>
      <c r="K50" s="163">
        <v>39387</v>
      </c>
      <c r="L50" s="45" t="s">
        <v>58</v>
      </c>
    </row>
    <row r="51" spans="1:12" ht="17.25" customHeight="1">
      <c r="A51" s="164" t="s">
        <v>220</v>
      </c>
      <c r="B51" s="157" t="s">
        <v>225</v>
      </c>
      <c r="C51" s="158">
        <v>22275</v>
      </c>
      <c r="D51" s="175">
        <v>15592.499999999998</v>
      </c>
      <c r="E51" s="159">
        <v>0.7</v>
      </c>
      <c r="F51" s="160">
        <v>0</v>
      </c>
      <c r="G51" s="158">
        <f t="shared" si="0"/>
        <v>9990.3374999999996</v>
      </c>
      <c r="H51" s="175">
        <f t="shared" si="0"/>
        <v>6993.236249999999</v>
      </c>
      <c r="I51" s="161" t="s">
        <v>117</v>
      </c>
      <c r="J51" s="162">
        <v>40695</v>
      </c>
      <c r="K51" s="163">
        <v>39387</v>
      </c>
      <c r="L51" s="45" t="s">
        <v>58</v>
      </c>
    </row>
    <row r="52" spans="1:12" ht="17.25" customHeight="1">
      <c r="A52" s="164" t="s">
        <v>220</v>
      </c>
      <c r="B52" s="157" t="s">
        <v>225</v>
      </c>
      <c r="C52" s="158">
        <v>13581</v>
      </c>
      <c r="D52" s="175">
        <v>9506.6999999999989</v>
      </c>
      <c r="E52" s="159">
        <v>0.7</v>
      </c>
      <c r="F52" s="160">
        <v>0</v>
      </c>
      <c r="G52" s="158">
        <f t="shared" si="0"/>
        <v>6091.0785000000005</v>
      </c>
      <c r="H52" s="175">
        <f t="shared" si="0"/>
        <v>4263.7549499999996</v>
      </c>
      <c r="I52" s="161" t="s">
        <v>117</v>
      </c>
      <c r="J52" s="162">
        <v>40725</v>
      </c>
      <c r="K52" s="163">
        <v>39387</v>
      </c>
      <c r="L52" s="45" t="s">
        <v>58</v>
      </c>
    </row>
    <row r="53" spans="1:12" ht="25.5">
      <c r="A53" s="86" t="s">
        <v>324</v>
      </c>
      <c r="B53" s="90" t="s">
        <v>310</v>
      </c>
      <c r="C53" s="167">
        <v>50000</v>
      </c>
      <c r="D53" s="175">
        <f>C53*E53</f>
        <v>62500</v>
      </c>
      <c r="E53" s="165">
        <v>1.25</v>
      </c>
      <c r="F53" s="160">
        <v>0</v>
      </c>
      <c r="G53" s="158">
        <f t="shared" si="0"/>
        <v>22425</v>
      </c>
      <c r="H53" s="175">
        <f t="shared" si="0"/>
        <v>28031.25</v>
      </c>
      <c r="I53" s="161" t="s">
        <v>117</v>
      </c>
      <c r="J53" s="45" t="s">
        <v>311</v>
      </c>
      <c r="K53" s="168" t="s">
        <v>312</v>
      </c>
      <c r="L53" s="45" t="s">
        <v>58</v>
      </c>
    </row>
    <row r="54" spans="1:12">
      <c r="A54" s="86" t="s">
        <v>325</v>
      </c>
      <c r="B54" s="89" t="s">
        <v>313</v>
      </c>
      <c r="C54" s="167">
        <v>11000</v>
      </c>
      <c r="D54" s="175">
        <f>C54*E54</f>
        <v>9350</v>
      </c>
      <c r="E54" s="165">
        <v>0.85</v>
      </c>
      <c r="F54" s="160">
        <v>0</v>
      </c>
      <c r="G54" s="158">
        <f t="shared" si="0"/>
        <v>4933.5</v>
      </c>
      <c r="H54" s="175">
        <f t="shared" si="0"/>
        <v>4193.4750000000004</v>
      </c>
      <c r="I54" s="161" t="s">
        <v>117</v>
      </c>
      <c r="J54" s="45" t="s">
        <v>314</v>
      </c>
      <c r="K54" s="163">
        <v>38749</v>
      </c>
      <c r="L54" s="45" t="s">
        <v>58</v>
      </c>
    </row>
    <row r="55" spans="1:12" ht="17.25" customHeight="1">
      <c r="A55" s="169"/>
      <c r="B55" s="90"/>
      <c r="C55" s="170"/>
      <c r="D55" s="176"/>
      <c r="E55" s="165"/>
      <c r="F55" s="160"/>
      <c r="G55" s="184"/>
      <c r="H55" s="185"/>
      <c r="I55" s="161"/>
      <c r="J55" s="22"/>
      <c r="K55" s="162"/>
      <c r="L55" s="45"/>
    </row>
    <row r="56" spans="1:12" ht="17.25" customHeight="1">
      <c r="A56" s="14" t="s">
        <v>120</v>
      </c>
      <c r="B56" s="89"/>
      <c r="C56" s="171">
        <f>SUM(C10:C55)</f>
        <v>339827</v>
      </c>
      <c r="D56" s="177">
        <f t="shared" ref="D56:H56" si="1">SUM(D10:D55)</f>
        <v>365253.94</v>
      </c>
      <c r="E56" s="159">
        <f>D56/C56</f>
        <v>1.0748231894463949</v>
      </c>
      <c r="F56" s="172">
        <f t="shared" si="1"/>
        <v>0</v>
      </c>
      <c r="G56" s="186">
        <f t="shared" si="1"/>
        <v>152412.40950000001</v>
      </c>
      <c r="H56" s="187">
        <f t="shared" si="1"/>
        <v>163816.39209000004</v>
      </c>
      <c r="I56" s="161"/>
      <c r="J56" s="22"/>
      <c r="K56" s="162"/>
      <c r="L56" s="45"/>
    </row>
    <row r="57" spans="1:12" ht="17.25" customHeight="1">
      <c r="A57" s="145"/>
      <c r="B57" s="145"/>
      <c r="C57" s="37"/>
      <c r="D57" s="178"/>
      <c r="E57" s="147"/>
      <c r="F57" s="32"/>
      <c r="G57" s="188"/>
      <c r="H57" s="189"/>
      <c r="I57" s="32"/>
      <c r="K57" s="32"/>
      <c r="L57" s="32"/>
    </row>
    <row r="58" spans="1:12" ht="17.25" customHeight="1">
      <c r="D58" s="178"/>
      <c r="E58" s="147"/>
      <c r="F58" s="32"/>
      <c r="G58" s="188"/>
      <c r="H58" s="189"/>
      <c r="I58" s="32"/>
      <c r="L58" s="32"/>
    </row>
    <row r="59" spans="1:12">
      <c r="K59" s="32"/>
    </row>
    <row r="60" spans="1:12">
      <c r="A60" s="31" t="s">
        <v>329</v>
      </c>
      <c r="K60" s="32"/>
    </row>
    <row r="61" spans="1:12">
      <c r="K61" s="32"/>
    </row>
  </sheetData>
  <mergeCells count="4">
    <mergeCell ref="I5:L5"/>
    <mergeCell ref="C5:D5"/>
    <mergeCell ref="A3:L3"/>
    <mergeCell ref="A4:L4"/>
  </mergeCells>
  <pageMargins left="0.7" right="0.7" top="0.75" bottom="0.75" header="0.3" footer="0.3"/>
  <pageSetup scale="46" fitToHeight="2" orientation="landscape" r:id="rId1"/>
</worksheet>
</file>

<file path=xl/worksheets/sheet4.xml><?xml version="1.0" encoding="utf-8"?>
<worksheet xmlns="http://schemas.openxmlformats.org/spreadsheetml/2006/main" xmlns:r="http://schemas.openxmlformats.org/officeDocument/2006/relationships">
  <dimension ref="A1:J141"/>
  <sheetViews>
    <sheetView showGridLines="0" view="pageBreakPreview" zoomScale="60" zoomScaleNormal="100" workbookViewId="0">
      <selection activeCell="C104" sqref="C104"/>
    </sheetView>
  </sheetViews>
  <sheetFormatPr defaultColWidth="8.85546875" defaultRowHeight="12.75"/>
  <cols>
    <col min="1" max="1" width="78.85546875" style="68" customWidth="1"/>
    <col min="2" max="2" width="20.85546875" style="68" customWidth="1"/>
    <col min="3" max="3" width="18" style="68" customWidth="1"/>
    <col min="4" max="4" width="20.7109375" style="58" customWidth="1"/>
    <col min="5" max="5" width="15.7109375" style="73" bestFit="1" customWidth="1"/>
    <col min="6" max="6" width="49.42578125" style="68" customWidth="1"/>
    <col min="7" max="7" width="24.7109375" style="58" customWidth="1"/>
    <col min="8" max="9" width="8.85546875" style="68"/>
    <col min="10" max="10" width="10.85546875" style="68" bestFit="1" customWidth="1"/>
    <col min="11" max="16384" width="8.85546875" style="68"/>
  </cols>
  <sheetData>
    <row r="1" spans="1:7">
      <c r="A1" s="191" t="s">
        <v>8</v>
      </c>
      <c r="B1" s="66"/>
      <c r="C1" s="66"/>
      <c r="D1" s="66"/>
      <c r="E1" s="67"/>
      <c r="F1" s="66"/>
      <c r="G1" s="97"/>
    </row>
    <row r="2" spans="1:7">
      <c r="A2" s="191" t="s">
        <v>326</v>
      </c>
      <c r="B2" s="66"/>
      <c r="C2" s="66"/>
      <c r="D2" s="66"/>
      <c r="E2" s="67"/>
      <c r="F2" s="66"/>
      <c r="G2" s="97"/>
    </row>
    <row r="3" spans="1:7">
      <c r="A3" s="191" t="s">
        <v>187</v>
      </c>
      <c r="B3" s="66"/>
      <c r="C3" s="66"/>
      <c r="D3" s="66"/>
      <c r="E3" s="67"/>
      <c r="F3" s="66"/>
      <c r="G3" s="97"/>
    </row>
    <row r="4" spans="1:7">
      <c r="A4" s="66"/>
      <c r="B4" s="66"/>
      <c r="C4" s="66"/>
      <c r="D4" s="66"/>
      <c r="E4" s="67"/>
      <c r="F4" s="66"/>
      <c r="G4" s="97"/>
    </row>
    <row r="7" spans="1:7">
      <c r="A7" s="192"/>
      <c r="B7" s="192" t="s">
        <v>108</v>
      </c>
      <c r="C7" s="192" t="s">
        <v>109</v>
      </c>
      <c r="D7" s="69"/>
      <c r="E7" s="58"/>
      <c r="F7" s="58"/>
    </row>
    <row r="8" spans="1:7">
      <c r="A8" s="194" t="s">
        <v>295</v>
      </c>
      <c r="B8" s="193">
        <v>1615183.94</v>
      </c>
      <c r="C8" s="193">
        <v>631688.8600000001</v>
      </c>
      <c r="D8" s="70"/>
      <c r="E8" s="95"/>
      <c r="F8" s="95"/>
      <c r="G8" s="84"/>
    </row>
    <row r="9" spans="1:7">
      <c r="A9" s="195" t="s">
        <v>261</v>
      </c>
      <c r="B9" s="196">
        <f>'Summary (Total Company)'!N8</f>
        <v>4490900.5599999996</v>
      </c>
      <c r="C9" s="196">
        <f>'Summary (Utah)'!N8</f>
        <v>2413188.19</v>
      </c>
      <c r="D9" s="126"/>
      <c r="E9" s="70"/>
      <c r="F9" s="72"/>
      <c r="G9" s="84"/>
    </row>
    <row r="10" spans="1:7">
      <c r="A10" s="195" t="s">
        <v>262</v>
      </c>
      <c r="B10" s="193">
        <f>'Summary (Total Company)'!N24</f>
        <v>360196.18</v>
      </c>
      <c r="C10" s="193">
        <f>'Summary (Utah)'!N24</f>
        <v>181032.26</v>
      </c>
      <c r="D10" s="70"/>
      <c r="F10" s="73"/>
      <c r="G10" s="84"/>
    </row>
    <row r="11" spans="1:7" ht="14.25">
      <c r="A11" s="195" t="s">
        <v>263</v>
      </c>
      <c r="B11" s="197">
        <f>-'Summary (Total Company)'!N10</f>
        <v>-429176.54</v>
      </c>
      <c r="C11" s="197">
        <f>-'Summary (Utah)'!N10</f>
        <v>-129391.17000000003</v>
      </c>
      <c r="D11" s="70"/>
      <c r="E11" s="134"/>
      <c r="F11" s="73"/>
      <c r="G11" s="84"/>
    </row>
    <row r="12" spans="1:7" ht="13.5" customHeight="1">
      <c r="A12" s="195" t="s">
        <v>264</v>
      </c>
      <c r="B12" s="197">
        <f>-SUM('Summary (Total Company)'!N13:N20)</f>
        <v>-1189829.8300000003</v>
      </c>
      <c r="C12" s="197">
        <f>-SUM('Summary (Utah)'!N13:N20)</f>
        <v>-690520.67</v>
      </c>
      <c r="D12" s="127"/>
      <c r="F12" s="73"/>
      <c r="G12" s="84"/>
    </row>
    <row r="13" spans="1:7" ht="13.5" customHeight="1">
      <c r="A13" s="198"/>
      <c r="B13" s="197"/>
      <c r="C13" s="197"/>
      <c r="D13" s="70"/>
      <c r="F13" s="72"/>
    </row>
    <row r="14" spans="1:7">
      <c r="A14" s="194" t="s">
        <v>267</v>
      </c>
      <c r="B14" s="197">
        <f>SUM(B9:B12)</f>
        <v>3232090.3699999992</v>
      </c>
      <c r="C14" s="197">
        <f>SUM(C9:C12)</f>
        <v>1774308.6100000003</v>
      </c>
      <c r="D14" s="120"/>
      <c r="E14" s="95"/>
      <c r="F14" s="74"/>
      <c r="G14" s="84"/>
    </row>
    <row r="15" spans="1:7">
      <c r="A15" s="194" t="s">
        <v>265</v>
      </c>
      <c r="B15" s="197">
        <f>B8+B14</f>
        <v>4847274.3099999987</v>
      </c>
      <c r="C15" s="197">
        <f>C8+C14</f>
        <v>2405997.4700000007</v>
      </c>
      <c r="D15" s="111"/>
      <c r="E15" s="29"/>
      <c r="F15" s="74"/>
      <c r="G15" s="84"/>
    </row>
    <row r="16" spans="1:7">
      <c r="A16" s="194"/>
      <c r="B16" s="197"/>
      <c r="C16" s="197"/>
      <c r="D16" s="70"/>
      <c r="E16" s="68"/>
      <c r="F16" s="72"/>
    </row>
    <row r="17" spans="1:7">
      <c r="A17" s="28" t="s">
        <v>303</v>
      </c>
      <c r="B17" s="197">
        <f>E82</f>
        <v>3407502</v>
      </c>
      <c r="C17" s="197">
        <f>SUM(E53:E72)</f>
        <v>1795770</v>
      </c>
      <c r="D17" s="111"/>
      <c r="F17" s="72"/>
      <c r="G17" s="84"/>
    </row>
    <row r="18" spans="1:7">
      <c r="A18" s="199" t="s">
        <v>276</v>
      </c>
      <c r="B18" s="197">
        <f>E84</f>
        <v>202500.6</v>
      </c>
      <c r="C18" s="197">
        <f>B18</f>
        <v>202500.6</v>
      </c>
      <c r="D18" s="76"/>
      <c r="E18" s="68"/>
      <c r="F18" s="72"/>
      <c r="G18" s="84"/>
    </row>
    <row r="19" spans="1:7">
      <c r="A19" s="200" t="s">
        <v>296</v>
      </c>
      <c r="B19" s="201">
        <f>SUM(B17:B18)</f>
        <v>3610002.6</v>
      </c>
      <c r="C19" s="201">
        <f>SUM(C17:C18)</f>
        <v>1998270.6</v>
      </c>
      <c r="D19" s="104"/>
      <c r="E19" s="68"/>
      <c r="F19" s="75"/>
      <c r="G19" s="84"/>
    </row>
    <row r="20" spans="1:7">
      <c r="A20" s="194"/>
      <c r="B20" s="197"/>
      <c r="C20" s="197"/>
      <c r="D20" s="104"/>
      <c r="E20" s="68"/>
      <c r="F20" s="72"/>
    </row>
    <row r="21" spans="1:7">
      <c r="A21" s="194" t="s">
        <v>266</v>
      </c>
      <c r="B21" s="201">
        <f>B15-B19</f>
        <v>1237271.7099999986</v>
      </c>
      <c r="C21" s="201">
        <f>C15-C19</f>
        <v>407726.87000000058</v>
      </c>
      <c r="D21" s="111"/>
      <c r="E21" s="71"/>
      <c r="F21" s="75"/>
      <c r="G21" s="84"/>
    </row>
    <row r="22" spans="1:7" ht="13.5" customHeight="1">
      <c r="A22" s="194"/>
      <c r="B22" s="202"/>
      <c r="C22" s="202"/>
      <c r="D22" s="76"/>
      <c r="E22" s="76"/>
      <c r="F22" s="72"/>
    </row>
    <row r="23" spans="1:7" ht="25.5">
      <c r="A23" s="194" t="s">
        <v>327</v>
      </c>
      <c r="B23" s="197"/>
      <c r="C23" s="197"/>
      <c r="D23" s="77"/>
      <c r="E23" s="58"/>
      <c r="F23" s="74"/>
      <c r="G23" s="84"/>
    </row>
    <row r="24" spans="1:7">
      <c r="A24" s="28" t="s">
        <v>138</v>
      </c>
      <c r="B24" s="197">
        <v>258891</v>
      </c>
      <c r="C24" s="197">
        <v>258891</v>
      </c>
      <c r="D24" s="96"/>
      <c r="E24" s="121"/>
      <c r="F24" s="74"/>
      <c r="G24" s="84"/>
    </row>
    <row r="25" spans="1:7">
      <c r="A25" s="28" t="s">
        <v>297</v>
      </c>
      <c r="B25" s="197">
        <f>-E84</f>
        <v>-202500.6</v>
      </c>
      <c r="C25" s="197">
        <f>-E84</f>
        <v>-202500.6</v>
      </c>
      <c r="D25" s="77"/>
      <c r="E25" s="103"/>
      <c r="F25" s="74"/>
      <c r="G25" s="84"/>
    </row>
    <row r="26" spans="1:7">
      <c r="A26" s="28" t="s">
        <v>277</v>
      </c>
      <c r="B26" s="197">
        <f>SUM(B24:B25)</f>
        <v>56390.399999999994</v>
      </c>
      <c r="C26" s="197">
        <f>SUM(C24:C25)</f>
        <v>56390.399999999994</v>
      </c>
      <c r="D26" s="77"/>
      <c r="E26" s="122"/>
      <c r="F26" s="74"/>
      <c r="G26" s="84"/>
    </row>
    <row r="27" spans="1:7">
      <c r="A27" s="28"/>
      <c r="B27" s="197"/>
      <c r="C27" s="197"/>
      <c r="D27" s="77"/>
      <c r="E27" s="122"/>
      <c r="F27" s="74"/>
      <c r="G27" s="84"/>
    </row>
    <row r="28" spans="1:7">
      <c r="A28" s="194" t="s">
        <v>298</v>
      </c>
      <c r="B28" s="201">
        <f>B21-B26</f>
        <v>1180881.3099999987</v>
      </c>
      <c r="C28" s="201">
        <f>C21-C26</f>
        <v>351336.47000000055</v>
      </c>
      <c r="D28" s="112"/>
      <c r="E28" s="78"/>
      <c r="F28" s="75"/>
      <c r="G28" s="84"/>
    </row>
    <row r="29" spans="1:7">
      <c r="A29" s="100"/>
      <c r="B29" s="75"/>
      <c r="C29" s="79"/>
      <c r="D29" s="80"/>
      <c r="E29" s="75"/>
      <c r="F29" s="58"/>
      <c r="G29" s="98"/>
    </row>
    <row r="30" spans="1:7">
      <c r="A30" s="100"/>
      <c r="B30" s="75"/>
      <c r="C30" s="79"/>
      <c r="D30" s="80"/>
      <c r="E30" s="75"/>
      <c r="F30" s="58"/>
      <c r="G30" s="98"/>
    </row>
    <row r="31" spans="1:7">
      <c r="A31" s="101"/>
      <c r="B31" s="75"/>
      <c r="C31" s="75"/>
      <c r="D31" s="81"/>
      <c r="E31" s="78"/>
      <c r="F31" s="58"/>
      <c r="G31" s="98"/>
    </row>
    <row r="32" spans="1:7">
      <c r="A32" s="82"/>
      <c r="B32" s="82"/>
      <c r="C32" s="82"/>
      <c r="E32" s="83"/>
      <c r="F32" s="58"/>
    </row>
    <row r="33" spans="1:10">
      <c r="A33" s="268" t="s">
        <v>189</v>
      </c>
      <c r="B33" s="268"/>
      <c r="C33" s="268"/>
      <c r="D33" s="268"/>
      <c r="E33" s="269"/>
      <c r="F33" s="269"/>
      <c r="G33" s="269"/>
    </row>
    <row r="34" spans="1:10">
      <c r="A34" s="203" t="s">
        <v>188</v>
      </c>
      <c r="B34" s="12" t="s">
        <v>71</v>
      </c>
      <c r="C34" s="12" t="s">
        <v>72</v>
      </c>
      <c r="D34" s="12" t="s">
        <v>183</v>
      </c>
      <c r="E34" s="204" t="s">
        <v>73</v>
      </c>
      <c r="F34" s="12" t="s">
        <v>70</v>
      </c>
      <c r="G34" s="205" t="s">
        <v>7</v>
      </c>
    </row>
    <row r="35" spans="1:10">
      <c r="A35" s="206"/>
      <c r="B35" s="192"/>
      <c r="C35" s="192"/>
      <c r="D35" s="192"/>
      <c r="E35" s="207"/>
      <c r="F35" s="192"/>
      <c r="G35" s="208"/>
    </row>
    <row r="36" spans="1:10">
      <c r="A36" s="209" t="s">
        <v>125</v>
      </c>
      <c r="B36" s="192"/>
      <c r="C36" s="192"/>
      <c r="D36" s="192"/>
      <c r="E36" s="207"/>
      <c r="F36" s="192"/>
      <c r="G36" s="208"/>
    </row>
    <row r="37" spans="1:10" ht="59.25" customHeight="1">
      <c r="A37" s="210" t="s">
        <v>294</v>
      </c>
      <c r="B37" s="211" t="s">
        <v>190</v>
      </c>
      <c r="C37" s="211" t="s">
        <v>146</v>
      </c>
      <c r="D37" s="211">
        <v>8.4</v>
      </c>
      <c r="E37" s="212">
        <v>60000</v>
      </c>
      <c r="F37" s="219" t="s">
        <v>194</v>
      </c>
      <c r="G37" s="213" t="s">
        <v>278</v>
      </c>
    </row>
    <row r="38" spans="1:10">
      <c r="A38" s="234"/>
      <c r="B38" s="235"/>
      <c r="C38" s="235"/>
      <c r="D38" s="235"/>
      <c r="E38" s="236"/>
      <c r="F38" s="235"/>
      <c r="G38" s="237"/>
    </row>
    <row r="39" spans="1:10">
      <c r="A39" s="209" t="s">
        <v>112</v>
      </c>
      <c r="B39" s="217"/>
      <c r="C39" s="211"/>
      <c r="D39" s="211"/>
      <c r="E39" s="218"/>
      <c r="F39" s="211"/>
      <c r="G39" s="216"/>
    </row>
    <row r="40" spans="1:10" ht="72" customHeight="1">
      <c r="A40" s="210" t="s">
        <v>231</v>
      </c>
      <c r="B40" s="211" t="s">
        <v>232</v>
      </c>
      <c r="C40" s="219" t="s">
        <v>235</v>
      </c>
      <c r="D40" s="211">
        <v>500</v>
      </c>
      <c r="E40" s="220">
        <v>46922</v>
      </c>
      <c r="F40" s="219" t="s">
        <v>194</v>
      </c>
      <c r="G40" s="213" t="s">
        <v>305</v>
      </c>
    </row>
    <row r="41" spans="1:10">
      <c r="A41" s="234"/>
      <c r="B41" s="235"/>
      <c r="C41" s="235"/>
      <c r="D41" s="235"/>
      <c r="E41" s="236"/>
      <c r="F41" s="235"/>
      <c r="G41" s="237"/>
    </row>
    <row r="42" spans="1:10">
      <c r="A42" s="209" t="s">
        <v>113</v>
      </c>
      <c r="B42" s="217"/>
      <c r="C42" s="211"/>
      <c r="D42" s="211"/>
      <c r="E42" s="217"/>
      <c r="F42" s="211"/>
      <c r="G42" s="216"/>
    </row>
    <row r="43" spans="1:10" ht="83.25" customHeight="1">
      <c r="A43" s="214" t="s">
        <v>195</v>
      </c>
      <c r="B43" s="217" t="s">
        <v>196</v>
      </c>
      <c r="C43" s="211" t="s">
        <v>146</v>
      </c>
      <c r="D43" s="211">
        <v>33.119999999999997</v>
      </c>
      <c r="E43" s="217">
        <v>122958</v>
      </c>
      <c r="F43" s="219" t="s">
        <v>194</v>
      </c>
      <c r="G43" s="216" t="s">
        <v>284</v>
      </c>
      <c r="J43" s="83"/>
    </row>
    <row r="44" spans="1:10" ht="54" customHeight="1">
      <c r="A44" s="221" t="s">
        <v>233</v>
      </c>
      <c r="B44" s="217" t="s">
        <v>150</v>
      </c>
      <c r="C44" s="211" t="s">
        <v>146</v>
      </c>
      <c r="D44" s="219">
        <v>18.36</v>
      </c>
      <c r="E44" s="217">
        <v>70000</v>
      </c>
      <c r="F44" s="219" t="s">
        <v>194</v>
      </c>
      <c r="G44" s="216" t="s">
        <v>279</v>
      </c>
    </row>
    <row r="45" spans="1:10" ht="132.75" customHeight="1">
      <c r="A45" s="214" t="s">
        <v>198</v>
      </c>
      <c r="B45" s="217" t="s">
        <v>197</v>
      </c>
      <c r="C45" s="211" t="s">
        <v>146</v>
      </c>
      <c r="D45" s="211">
        <v>10</v>
      </c>
      <c r="E45" s="217">
        <v>42910</v>
      </c>
      <c r="F45" s="219" t="s">
        <v>194</v>
      </c>
      <c r="G45" s="216" t="s">
        <v>280</v>
      </c>
    </row>
    <row r="46" spans="1:10" ht="88.5" customHeight="1">
      <c r="A46" s="214" t="s">
        <v>199</v>
      </c>
      <c r="B46" s="217" t="s">
        <v>200</v>
      </c>
      <c r="C46" s="211" t="s">
        <v>146</v>
      </c>
      <c r="D46" s="211" t="s">
        <v>201</v>
      </c>
      <c r="E46" s="217">
        <v>150000</v>
      </c>
      <c r="F46" s="219" t="s">
        <v>194</v>
      </c>
      <c r="G46" s="216" t="s">
        <v>283</v>
      </c>
    </row>
    <row r="47" spans="1:10" ht="98.25" customHeight="1">
      <c r="A47" s="214" t="s">
        <v>202</v>
      </c>
      <c r="B47" s="217" t="s">
        <v>151</v>
      </c>
      <c r="C47" s="211" t="s">
        <v>146</v>
      </c>
      <c r="D47" s="211">
        <v>25</v>
      </c>
      <c r="E47" s="217">
        <v>170684</v>
      </c>
      <c r="F47" s="219" t="s">
        <v>194</v>
      </c>
      <c r="G47" s="216" t="s">
        <v>279</v>
      </c>
    </row>
    <row r="48" spans="1:10" ht="111" customHeight="1">
      <c r="A48" s="214" t="s">
        <v>287</v>
      </c>
      <c r="B48" s="217" t="s">
        <v>203</v>
      </c>
      <c r="C48" s="211" t="s">
        <v>146</v>
      </c>
      <c r="D48" s="211">
        <v>79.56</v>
      </c>
      <c r="E48" s="217">
        <v>309874</v>
      </c>
      <c r="F48" s="219" t="s">
        <v>194</v>
      </c>
      <c r="G48" s="216" t="s">
        <v>282</v>
      </c>
    </row>
    <row r="49" spans="1:8" ht="72" customHeight="1">
      <c r="A49" s="214" t="s">
        <v>288</v>
      </c>
      <c r="B49" s="215" t="s">
        <v>152</v>
      </c>
      <c r="C49" s="211" t="s">
        <v>57</v>
      </c>
      <c r="D49" s="211">
        <v>50</v>
      </c>
      <c r="E49" s="215">
        <v>257372</v>
      </c>
      <c r="F49" s="219" t="s">
        <v>194</v>
      </c>
      <c r="G49" s="216" t="s">
        <v>283</v>
      </c>
    </row>
    <row r="50" spans="1:8" ht="79.5" customHeight="1">
      <c r="A50" s="221" t="s">
        <v>289</v>
      </c>
      <c r="B50" s="215" t="s">
        <v>204</v>
      </c>
      <c r="C50" s="211" t="s">
        <v>146</v>
      </c>
      <c r="D50" s="211">
        <v>102</v>
      </c>
      <c r="E50" s="215">
        <v>178400</v>
      </c>
      <c r="F50" s="219" t="s">
        <v>194</v>
      </c>
      <c r="G50" s="216" t="s">
        <v>281</v>
      </c>
    </row>
    <row r="51" spans="1:8">
      <c r="A51" s="234"/>
      <c r="B51" s="235"/>
      <c r="C51" s="235"/>
      <c r="D51" s="235"/>
      <c r="E51" s="236"/>
      <c r="F51" s="235"/>
      <c r="G51" s="237"/>
      <c r="H51" s="102"/>
    </row>
    <row r="52" spans="1:8">
      <c r="A52" s="209" t="s">
        <v>114</v>
      </c>
      <c r="B52" s="215"/>
      <c r="C52" s="211"/>
      <c r="D52" s="211"/>
      <c r="E52" s="215"/>
      <c r="F52" s="211"/>
      <c r="G52" s="219"/>
    </row>
    <row r="53" spans="1:8" ht="86.25" customHeight="1">
      <c r="A53" s="221" t="s">
        <v>236</v>
      </c>
      <c r="B53" s="215" t="s">
        <v>237</v>
      </c>
      <c r="C53" s="211" t="s">
        <v>146</v>
      </c>
      <c r="D53" s="211">
        <v>315</v>
      </c>
      <c r="E53" s="215">
        <v>320000</v>
      </c>
      <c r="F53" s="211" t="s">
        <v>194</v>
      </c>
      <c r="G53" s="216" t="s">
        <v>283</v>
      </c>
    </row>
    <row r="54" spans="1:8" ht="97.5" customHeight="1">
      <c r="A54" s="221" t="s">
        <v>238</v>
      </c>
      <c r="B54" s="215" t="s">
        <v>147</v>
      </c>
      <c r="C54" s="211" t="s">
        <v>146</v>
      </c>
      <c r="D54" s="211">
        <v>10.3</v>
      </c>
      <c r="E54" s="215">
        <v>50750</v>
      </c>
      <c r="F54" s="211" t="s">
        <v>194</v>
      </c>
      <c r="G54" s="216" t="s">
        <v>278</v>
      </c>
    </row>
    <row r="55" spans="1:8" ht="70.5" customHeight="1">
      <c r="A55" s="221" t="s">
        <v>239</v>
      </c>
      <c r="B55" s="215" t="s">
        <v>147</v>
      </c>
      <c r="C55" s="211" t="s">
        <v>146</v>
      </c>
      <c r="D55" s="211">
        <v>28</v>
      </c>
      <c r="E55" s="215">
        <v>100000</v>
      </c>
      <c r="F55" s="211" t="s">
        <v>194</v>
      </c>
      <c r="G55" s="216" t="s">
        <v>280</v>
      </c>
    </row>
    <row r="56" spans="1:8" ht="96" customHeight="1">
      <c r="A56" s="221" t="s">
        <v>240</v>
      </c>
      <c r="B56" s="215" t="s">
        <v>147</v>
      </c>
      <c r="C56" s="211" t="s">
        <v>146</v>
      </c>
      <c r="D56" s="211">
        <v>4.8</v>
      </c>
      <c r="E56" s="215">
        <v>22050</v>
      </c>
      <c r="F56" s="211" t="s">
        <v>194</v>
      </c>
      <c r="G56" s="216" t="s">
        <v>278</v>
      </c>
    </row>
    <row r="57" spans="1:8" ht="57.75" customHeight="1">
      <c r="A57" s="221" t="s">
        <v>241</v>
      </c>
      <c r="B57" s="215" t="s">
        <v>147</v>
      </c>
      <c r="C57" s="211" t="s">
        <v>146</v>
      </c>
      <c r="D57" s="211">
        <v>10</v>
      </c>
      <c r="E57" s="215">
        <v>49450</v>
      </c>
      <c r="F57" s="219" t="s">
        <v>184</v>
      </c>
      <c r="G57" s="216" t="s">
        <v>280</v>
      </c>
    </row>
    <row r="58" spans="1:8" ht="151.5" customHeight="1">
      <c r="A58" s="214" t="s">
        <v>290</v>
      </c>
      <c r="B58" s="215" t="s">
        <v>147</v>
      </c>
      <c r="C58" s="211" t="s">
        <v>146</v>
      </c>
      <c r="D58" s="211">
        <v>25</v>
      </c>
      <c r="E58" s="215">
        <v>138875</v>
      </c>
      <c r="F58" s="211" t="s">
        <v>194</v>
      </c>
      <c r="G58" s="216" t="s">
        <v>284</v>
      </c>
    </row>
    <row r="59" spans="1:8" ht="109.5" customHeight="1">
      <c r="A59" s="221" t="s">
        <v>242</v>
      </c>
      <c r="B59" s="215" t="s">
        <v>243</v>
      </c>
      <c r="C59" s="211" t="s">
        <v>146</v>
      </c>
      <c r="D59" s="211">
        <v>20.09</v>
      </c>
      <c r="E59" s="215">
        <v>58900</v>
      </c>
      <c r="F59" s="211" t="s">
        <v>194</v>
      </c>
      <c r="G59" s="216" t="s">
        <v>280</v>
      </c>
    </row>
    <row r="60" spans="1:8" ht="84.75" customHeight="1">
      <c r="A60" s="221" t="s">
        <v>244</v>
      </c>
      <c r="B60" s="215" t="s">
        <v>245</v>
      </c>
      <c r="C60" s="211" t="s">
        <v>146</v>
      </c>
      <c r="D60" s="211">
        <v>9.84</v>
      </c>
      <c r="E60" s="215">
        <v>50982</v>
      </c>
      <c r="F60" s="211" t="s">
        <v>194</v>
      </c>
      <c r="G60" s="216" t="s">
        <v>278</v>
      </c>
    </row>
    <row r="61" spans="1:8" ht="125.1" customHeight="1">
      <c r="A61" s="221" t="s">
        <v>247</v>
      </c>
      <c r="B61" s="215" t="s">
        <v>246</v>
      </c>
      <c r="C61" s="211" t="s">
        <v>146</v>
      </c>
      <c r="D61" s="211">
        <v>9.36</v>
      </c>
      <c r="E61" s="212">
        <v>35595</v>
      </c>
      <c r="F61" s="219" t="s">
        <v>194</v>
      </c>
      <c r="G61" s="216" t="s">
        <v>280</v>
      </c>
    </row>
    <row r="62" spans="1:8" ht="125.1" customHeight="1">
      <c r="A62" s="221" t="s">
        <v>248</v>
      </c>
      <c r="B62" s="215" t="s">
        <v>148</v>
      </c>
      <c r="C62" s="211" t="s">
        <v>146</v>
      </c>
      <c r="D62" s="211">
        <v>40</v>
      </c>
      <c r="E62" s="215">
        <v>217000</v>
      </c>
      <c r="F62" s="219" t="s">
        <v>194</v>
      </c>
      <c r="G62" s="216" t="s">
        <v>284</v>
      </c>
    </row>
    <row r="63" spans="1:8" ht="103.5" customHeight="1">
      <c r="A63" s="221" t="s">
        <v>249</v>
      </c>
      <c r="B63" s="215" t="s">
        <v>148</v>
      </c>
      <c r="C63" s="211" t="s">
        <v>146</v>
      </c>
      <c r="D63" s="211">
        <v>20</v>
      </c>
      <c r="E63" s="215">
        <v>49450</v>
      </c>
      <c r="F63" s="219" t="s">
        <v>194</v>
      </c>
      <c r="G63" s="216" t="s">
        <v>280</v>
      </c>
    </row>
    <row r="64" spans="1:8" ht="125.1" customHeight="1">
      <c r="A64" s="221" t="s">
        <v>250</v>
      </c>
      <c r="B64" s="215" t="s">
        <v>148</v>
      </c>
      <c r="C64" s="211" t="s">
        <v>146</v>
      </c>
      <c r="D64" s="211">
        <v>30</v>
      </c>
      <c r="E64" s="215">
        <v>125552</v>
      </c>
      <c r="F64" s="219" t="s">
        <v>194</v>
      </c>
      <c r="G64" s="216" t="s">
        <v>282</v>
      </c>
    </row>
    <row r="65" spans="1:10" ht="53.25" customHeight="1">
      <c r="A65" s="221" t="s">
        <v>252</v>
      </c>
      <c r="B65" s="215" t="s">
        <v>251</v>
      </c>
      <c r="C65" s="211" t="s">
        <v>146</v>
      </c>
      <c r="D65" s="211">
        <v>10</v>
      </c>
      <c r="E65" s="215">
        <v>49450</v>
      </c>
      <c r="F65" s="219" t="s">
        <v>194</v>
      </c>
      <c r="G65" s="216" t="s">
        <v>280</v>
      </c>
    </row>
    <row r="66" spans="1:10" ht="55.5" customHeight="1">
      <c r="A66" s="221" t="s">
        <v>291</v>
      </c>
      <c r="B66" s="215" t="s">
        <v>253</v>
      </c>
      <c r="C66" s="211" t="s">
        <v>146</v>
      </c>
      <c r="D66" s="211">
        <v>20.16</v>
      </c>
      <c r="E66" s="215">
        <v>86469</v>
      </c>
      <c r="F66" s="211" t="s">
        <v>184</v>
      </c>
      <c r="G66" s="216" t="s">
        <v>285</v>
      </c>
    </row>
    <row r="67" spans="1:10" ht="81" customHeight="1">
      <c r="A67" s="221" t="s">
        <v>292</v>
      </c>
      <c r="B67" s="215" t="s">
        <v>254</v>
      </c>
      <c r="C67" s="211" t="s">
        <v>146</v>
      </c>
      <c r="D67" s="211">
        <v>10</v>
      </c>
      <c r="E67" s="215">
        <v>48450</v>
      </c>
      <c r="F67" s="219" t="s">
        <v>194</v>
      </c>
      <c r="G67" s="216" t="s">
        <v>280</v>
      </c>
    </row>
    <row r="68" spans="1:10" ht="80.25" customHeight="1">
      <c r="A68" s="221" t="s">
        <v>255</v>
      </c>
      <c r="B68" s="215" t="s">
        <v>149</v>
      </c>
      <c r="C68" s="211" t="s">
        <v>146</v>
      </c>
      <c r="D68" s="211">
        <v>24.96</v>
      </c>
      <c r="E68" s="215">
        <v>118560</v>
      </c>
      <c r="F68" s="219" t="s">
        <v>194</v>
      </c>
      <c r="G68" s="216" t="s">
        <v>281</v>
      </c>
    </row>
    <row r="69" spans="1:10" ht="65.25" customHeight="1">
      <c r="A69" s="221" t="s">
        <v>257</v>
      </c>
      <c r="B69" s="215" t="s">
        <v>256</v>
      </c>
      <c r="C69" s="211" t="s">
        <v>146</v>
      </c>
      <c r="D69" s="211">
        <v>10</v>
      </c>
      <c r="E69" s="215">
        <v>49450</v>
      </c>
      <c r="F69" s="219" t="s">
        <v>194</v>
      </c>
      <c r="G69" s="216" t="s">
        <v>280</v>
      </c>
    </row>
    <row r="70" spans="1:10" ht="111.75" customHeight="1">
      <c r="A70" s="221" t="s">
        <v>299</v>
      </c>
      <c r="B70" s="215" t="s">
        <v>258</v>
      </c>
      <c r="C70" s="211" t="s">
        <v>146</v>
      </c>
      <c r="D70" s="211">
        <v>20.16</v>
      </c>
      <c r="E70" s="220">
        <v>125887</v>
      </c>
      <c r="F70" s="219" t="s">
        <v>194</v>
      </c>
      <c r="G70" s="216" t="s">
        <v>278</v>
      </c>
      <c r="J70" s="105"/>
    </row>
    <row r="71" spans="1:10" ht="60" customHeight="1">
      <c r="A71" s="221" t="s">
        <v>300</v>
      </c>
      <c r="B71" s="215" t="s">
        <v>259</v>
      </c>
      <c r="C71" s="211" t="s">
        <v>146</v>
      </c>
      <c r="D71" s="211">
        <v>20</v>
      </c>
      <c r="E71" s="215">
        <v>49450</v>
      </c>
      <c r="F71" s="211" t="s">
        <v>184</v>
      </c>
      <c r="G71" s="216" t="s">
        <v>280</v>
      </c>
    </row>
    <row r="72" spans="1:10" ht="81" customHeight="1">
      <c r="A72" s="221" t="s">
        <v>301</v>
      </c>
      <c r="B72" s="222" t="s">
        <v>293</v>
      </c>
      <c r="C72" s="211" t="s">
        <v>146</v>
      </c>
      <c r="D72" s="211">
        <v>10</v>
      </c>
      <c r="E72" s="215">
        <v>49450</v>
      </c>
      <c r="F72" s="219" t="s">
        <v>194</v>
      </c>
      <c r="G72" s="216" t="s">
        <v>280</v>
      </c>
    </row>
    <row r="73" spans="1:10">
      <c r="A73" s="234"/>
      <c r="B73" s="235"/>
      <c r="C73" s="235"/>
      <c r="D73" s="235"/>
      <c r="E73" s="236"/>
      <c r="F73" s="235"/>
      <c r="G73" s="237"/>
    </row>
    <row r="74" spans="1:10" ht="15">
      <c r="A74" s="223" t="s">
        <v>115</v>
      </c>
      <c r="B74" s="215"/>
      <c r="C74" s="211"/>
      <c r="D74" s="211"/>
      <c r="E74" s="215"/>
      <c r="F74" s="211"/>
      <c r="G74" s="216"/>
    </row>
    <row r="75" spans="1:10" ht="84.75" customHeight="1">
      <c r="A75" s="214" t="s">
        <v>191</v>
      </c>
      <c r="B75" s="215" t="s">
        <v>153</v>
      </c>
      <c r="C75" s="211" t="s">
        <v>146</v>
      </c>
      <c r="D75" s="211" t="s">
        <v>192</v>
      </c>
      <c r="E75" s="215">
        <v>22000</v>
      </c>
      <c r="F75" s="219" t="s">
        <v>194</v>
      </c>
      <c r="G75" s="216" t="s">
        <v>280</v>
      </c>
    </row>
    <row r="76" spans="1:10" s="119" customFormat="1" ht="96" customHeight="1">
      <c r="A76" s="214" t="s">
        <v>286</v>
      </c>
      <c r="B76" s="219" t="s">
        <v>193</v>
      </c>
      <c r="C76" s="219" t="s">
        <v>146</v>
      </c>
      <c r="D76" s="219">
        <v>30</v>
      </c>
      <c r="E76" s="224">
        <v>97476</v>
      </c>
      <c r="F76" s="219" t="s">
        <v>194</v>
      </c>
      <c r="G76" s="216" t="s">
        <v>284</v>
      </c>
      <c r="J76" s="123"/>
    </row>
    <row r="77" spans="1:10">
      <c r="A77" s="234"/>
      <c r="B77" s="235"/>
      <c r="C77" s="235"/>
      <c r="D77" s="235"/>
      <c r="E77" s="236"/>
      <c r="F77" s="235"/>
      <c r="G77" s="237"/>
      <c r="J77" s="83"/>
    </row>
    <row r="78" spans="1:10" ht="15">
      <c r="A78" s="223" t="s">
        <v>116</v>
      </c>
      <c r="B78" s="215"/>
      <c r="C78" s="195"/>
      <c r="D78" s="211"/>
      <c r="E78" s="215"/>
      <c r="F78" s="211"/>
      <c r="G78" s="216"/>
    </row>
    <row r="79" spans="1:10" ht="96" customHeight="1">
      <c r="A79" s="214" t="s">
        <v>234</v>
      </c>
      <c r="B79" s="215" t="s">
        <v>145</v>
      </c>
      <c r="C79" s="211" t="s">
        <v>146</v>
      </c>
      <c r="D79" s="211">
        <v>23.5</v>
      </c>
      <c r="E79" s="215">
        <v>83136</v>
      </c>
      <c r="F79" s="211" t="s">
        <v>194</v>
      </c>
      <c r="G79" s="216" t="s">
        <v>285</v>
      </c>
    </row>
    <row r="80" spans="1:10">
      <c r="A80" s="234"/>
      <c r="B80" s="235"/>
      <c r="C80" s="235"/>
      <c r="D80" s="235"/>
      <c r="E80" s="236"/>
      <c r="F80" s="235"/>
      <c r="G80" s="237"/>
    </row>
    <row r="81" spans="1:10">
      <c r="A81" s="234"/>
      <c r="B81" s="235"/>
      <c r="C81" s="235"/>
      <c r="D81" s="235"/>
      <c r="E81" s="236"/>
      <c r="F81" s="235"/>
      <c r="G81" s="237"/>
      <c r="J81" s="83"/>
    </row>
    <row r="82" spans="1:10">
      <c r="A82" s="200" t="s">
        <v>268</v>
      </c>
      <c r="B82" s="199"/>
      <c r="C82" s="226"/>
      <c r="D82" s="227"/>
      <c r="E82" s="228">
        <f>SUM(E37:E79)</f>
        <v>3407502</v>
      </c>
      <c r="F82" s="229"/>
      <c r="G82" s="216"/>
    </row>
    <row r="83" spans="1:10">
      <c r="A83" s="199"/>
      <c r="B83" s="199"/>
      <c r="C83" s="226"/>
      <c r="D83" s="227"/>
      <c r="E83" s="225"/>
      <c r="F83" s="229"/>
      <c r="G83" s="216"/>
    </row>
    <row r="84" spans="1:10">
      <c r="A84" s="199" t="s">
        <v>328</v>
      </c>
      <c r="B84" s="217" t="s">
        <v>26</v>
      </c>
      <c r="C84" s="211" t="s">
        <v>57</v>
      </c>
      <c r="D84" s="227"/>
      <c r="E84" s="197">
        <v>202500.6</v>
      </c>
      <c r="F84" s="230" t="s">
        <v>330</v>
      </c>
      <c r="G84" s="216"/>
    </row>
    <row r="85" spans="1:10">
      <c r="A85" s="199"/>
      <c r="B85" s="226"/>
      <c r="C85" s="226"/>
      <c r="D85" s="227"/>
      <c r="E85" s="197"/>
      <c r="F85" s="231"/>
      <c r="G85" s="216"/>
    </row>
    <row r="86" spans="1:10">
      <c r="A86" s="200" t="s">
        <v>274</v>
      </c>
      <c r="B86" s="226"/>
      <c r="C86" s="226"/>
      <c r="D86" s="227"/>
      <c r="E86" s="232">
        <f>E82+E84</f>
        <v>3610002.6</v>
      </c>
      <c r="F86" s="231"/>
      <c r="G86" s="216"/>
    </row>
    <row r="87" spans="1:10">
      <c r="A87" s="28"/>
      <c r="B87" s="217"/>
      <c r="C87" s="195"/>
      <c r="D87" s="211"/>
      <c r="E87" s="217"/>
      <c r="F87" s="214"/>
      <c r="G87" s="216"/>
    </row>
    <row r="88" spans="1:10" ht="25.5">
      <c r="A88" s="28"/>
      <c r="B88" s="217"/>
      <c r="C88" s="195"/>
      <c r="D88" s="233" t="s">
        <v>130</v>
      </c>
      <c r="E88" s="197">
        <f>'Project reconciliation '!B11</f>
        <v>-163706.14000000001</v>
      </c>
      <c r="F88" s="214" t="s">
        <v>131</v>
      </c>
      <c r="G88" s="216"/>
    </row>
    <row r="89" spans="1:10">
      <c r="A89" s="28"/>
      <c r="B89" s="217"/>
      <c r="C89" s="195"/>
      <c r="D89" s="233" t="s">
        <v>127</v>
      </c>
      <c r="E89" s="201">
        <f>E86+E88</f>
        <v>3446296.46</v>
      </c>
      <c r="F89" s="214"/>
      <c r="G89" s="216"/>
    </row>
    <row r="90" spans="1:10">
      <c r="A90" s="102"/>
      <c r="B90" s="29"/>
      <c r="C90" s="29"/>
      <c r="D90" s="82"/>
      <c r="E90" s="128"/>
      <c r="F90" s="84"/>
    </row>
    <row r="91" spans="1:10">
      <c r="A91" s="68" t="s">
        <v>185</v>
      </c>
    </row>
    <row r="92" spans="1:10">
      <c r="A92" s="68" t="s">
        <v>275</v>
      </c>
      <c r="D92" s="68"/>
    </row>
    <row r="93" spans="1:10">
      <c r="A93" s="124"/>
    </row>
    <row r="94" spans="1:10">
      <c r="A94" s="68" t="s">
        <v>336</v>
      </c>
      <c r="B94" s="102"/>
      <c r="C94" s="102"/>
      <c r="D94" s="113"/>
    </row>
    <row r="95" spans="1:10">
      <c r="A95" s="68" t="s">
        <v>304</v>
      </c>
      <c r="B95" s="102"/>
      <c r="C95" s="102"/>
      <c r="D95" s="113"/>
    </row>
    <row r="99" spans="1:5">
      <c r="A99" s="124"/>
      <c r="B99" s="129"/>
      <c r="C99" s="125"/>
      <c r="D99" s="130"/>
    </row>
    <row r="101" spans="1:5" ht="15">
      <c r="E101" s="131"/>
    </row>
    <row r="109" spans="1:5">
      <c r="A109" s="114"/>
    </row>
    <row r="122" spans="1:1">
      <c r="A122" s="114"/>
    </row>
    <row r="131" spans="1:1">
      <c r="A131" s="114"/>
    </row>
    <row r="141" spans="1:1">
      <c r="A141" s="114"/>
    </row>
  </sheetData>
  <mergeCells count="1">
    <mergeCell ref="A33:G33"/>
  </mergeCells>
  <phoneticPr fontId="7" type="noConversion"/>
  <printOptions horizontalCentered="1"/>
  <pageMargins left="0.25" right="0.25" top="1" bottom="0.5" header="1" footer="0.5"/>
  <pageSetup scale="45" fitToHeight="4" orientation="portrait" r:id="rId1"/>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dimension ref="A1:F12"/>
  <sheetViews>
    <sheetView showGridLines="0" view="pageBreakPreview" zoomScale="60" zoomScaleNormal="100" workbookViewId="0">
      <selection activeCell="D28" sqref="D28"/>
    </sheetView>
  </sheetViews>
  <sheetFormatPr defaultRowHeight="12.75"/>
  <cols>
    <col min="1" max="1" width="76.28515625" style="30" customWidth="1"/>
    <col min="2" max="2" width="18.42578125" style="30" bestFit="1" customWidth="1"/>
    <col min="3" max="3" width="15.28515625" style="30" customWidth="1"/>
    <col min="4" max="4" width="9.140625" style="30"/>
    <col min="5" max="5" width="20.5703125" style="30" customWidth="1"/>
    <col min="6" max="6" width="14.28515625" style="30" bestFit="1" customWidth="1"/>
    <col min="7" max="16384" width="9.140625" style="30"/>
  </cols>
  <sheetData>
    <row r="1" spans="1:6">
      <c r="A1" s="238" t="s">
        <v>272</v>
      </c>
    </row>
    <row r="2" spans="1:6">
      <c r="A2" s="238" t="s">
        <v>273</v>
      </c>
    </row>
    <row r="4" spans="1:6">
      <c r="A4" s="22"/>
      <c r="B4" s="12" t="s">
        <v>108</v>
      </c>
      <c r="C4" s="12" t="s">
        <v>109</v>
      </c>
    </row>
    <row r="5" spans="1:6">
      <c r="A5" s="241" t="s">
        <v>269</v>
      </c>
      <c r="B5" s="242">
        <f>'Available Fund Projects'!B17</f>
        <v>3407502</v>
      </c>
      <c r="C5" s="244">
        <f>SUM('Available Fund Projects'!E53:E72)</f>
        <v>1795770</v>
      </c>
    </row>
    <row r="6" spans="1:6">
      <c r="A6" s="169" t="s">
        <v>335</v>
      </c>
      <c r="B6" s="242">
        <v>-1163.79</v>
      </c>
      <c r="C6" s="244">
        <v>0</v>
      </c>
    </row>
    <row r="7" spans="1:6">
      <c r="A7" s="22" t="s">
        <v>333</v>
      </c>
      <c r="B7" s="244">
        <v>-2130</v>
      </c>
      <c r="C7" s="245">
        <v>0</v>
      </c>
      <c r="E7" s="118"/>
    </row>
    <row r="8" spans="1:6">
      <c r="A8" s="22" t="s">
        <v>332</v>
      </c>
      <c r="B8" s="244">
        <v>-160000</v>
      </c>
      <c r="C8" s="245">
        <v>0</v>
      </c>
    </row>
    <row r="9" spans="1:6">
      <c r="A9" s="22" t="s">
        <v>331</v>
      </c>
      <c r="B9" s="244">
        <v>-232.84</v>
      </c>
      <c r="C9" s="244">
        <f>B9</f>
        <v>-232.84</v>
      </c>
    </row>
    <row r="10" spans="1:6">
      <c r="A10" s="22" t="s">
        <v>334</v>
      </c>
      <c r="B10" s="244">
        <v>-179.51</v>
      </c>
      <c r="C10" s="245">
        <v>0</v>
      </c>
    </row>
    <row r="11" spans="1:6">
      <c r="A11" s="243" t="s">
        <v>270</v>
      </c>
      <c r="B11" s="244">
        <f>SUM(B6:B10)</f>
        <v>-163706.14000000001</v>
      </c>
      <c r="C11" s="245">
        <f>SUM(C6:C10)</f>
        <v>-232.84</v>
      </c>
      <c r="D11" s="239"/>
      <c r="E11" s="239"/>
    </row>
    <row r="12" spans="1:6">
      <c r="A12" s="150" t="s">
        <v>271</v>
      </c>
      <c r="B12" s="246">
        <f>B5+B11</f>
        <v>3243795.86</v>
      </c>
      <c r="C12" s="246">
        <f>C5+C11</f>
        <v>1795537.16</v>
      </c>
      <c r="F12" s="240"/>
    </row>
  </sheetData>
  <pageMargins left="0.7" right="0.7" top="0.75" bottom="0.75" header="0.3" footer="0.3"/>
  <pageSetup scale="77" orientation="portrait" r:id="rId1"/>
</worksheet>
</file>

<file path=xl/worksheets/sheet6.xml><?xml version="1.0" encoding="utf-8"?>
<worksheet xmlns="http://schemas.openxmlformats.org/spreadsheetml/2006/main" xmlns:r="http://schemas.openxmlformats.org/officeDocument/2006/relationships">
  <dimension ref="A1:D19"/>
  <sheetViews>
    <sheetView showGridLines="0" view="pageBreakPreview" zoomScale="60" zoomScaleNormal="100" workbookViewId="0">
      <selection activeCell="G16" sqref="G16"/>
    </sheetView>
  </sheetViews>
  <sheetFormatPr defaultRowHeight="12.75"/>
  <cols>
    <col min="1" max="1" width="49.7109375" bestFit="1" customWidth="1"/>
    <col min="2" max="2" width="12.140625" customWidth="1"/>
    <col min="3" max="3" width="14.85546875" bestFit="1" customWidth="1"/>
    <col min="4" max="4" width="12.140625" customWidth="1"/>
  </cols>
  <sheetData>
    <row r="1" spans="1:4">
      <c r="A1" s="254" t="s">
        <v>337</v>
      </c>
      <c r="B1" s="255"/>
      <c r="C1" s="255"/>
      <c r="D1" s="255"/>
    </row>
    <row r="2" spans="1:4">
      <c r="A2" s="254" t="s">
        <v>273</v>
      </c>
      <c r="B2" s="255"/>
      <c r="C2" s="255"/>
      <c r="D2" s="255"/>
    </row>
    <row r="3" spans="1:4">
      <c r="A3" s="255"/>
      <c r="B3" s="255"/>
      <c r="C3" s="255"/>
      <c r="D3" s="255"/>
    </row>
    <row r="4" spans="1:4">
      <c r="A4" s="255"/>
      <c r="B4" s="255"/>
      <c r="C4" s="255"/>
      <c r="D4" s="256"/>
    </row>
    <row r="5" spans="1:4">
      <c r="A5" s="257" t="s">
        <v>108</v>
      </c>
      <c r="B5" s="255"/>
      <c r="C5" s="255"/>
      <c r="D5" s="255"/>
    </row>
    <row r="6" spans="1:4" ht="8.25" customHeight="1">
      <c r="A6" s="255"/>
      <c r="B6" s="255"/>
      <c r="C6" s="255"/>
      <c r="D6" s="255"/>
    </row>
    <row r="7" spans="1:4">
      <c r="A7" s="22"/>
      <c r="B7" s="86" t="s">
        <v>338</v>
      </c>
      <c r="C7" s="86" t="s">
        <v>339</v>
      </c>
      <c r="D7" s="86" t="s">
        <v>340</v>
      </c>
    </row>
    <row r="8" spans="1:4" ht="12.75" customHeight="1">
      <c r="A8" s="252" t="s">
        <v>341</v>
      </c>
      <c r="B8" s="43"/>
      <c r="C8" s="43">
        <v>-36808604</v>
      </c>
      <c r="D8" s="43">
        <v>-36808.603999999992</v>
      </c>
    </row>
    <row r="9" spans="1:4">
      <c r="A9" s="252" t="s">
        <v>342</v>
      </c>
      <c r="B9" s="43">
        <v>3353056</v>
      </c>
      <c r="C9" s="43">
        <f>-B9*100</f>
        <v>-335305600</v>
      </c>
      <c r="D9" s="43">
        <f>C9/1000</f>
        <v>-335305.59999999998</v>
      </c>
    </row>
    <row r="10" spans="1:4">
      <c r="A10" s="252" t="s">
        <v>343</v>
      </c>
      <c r="B10" s="43"/>
      <c r="C10" s="43">
        <v>315636000</v>
      </c>
      <c r="D10" s="43">
        <f>C10/1000</f>
        <v>315636</v>
      </c>
    </row>
    <row r="11" spans="1:4">
      <c r="A11" s="258" t="s">
        <v>344</v>
      </c>
      <c r="B11" s="43"/>
      <c r="C11" s="43">
        <f>SUM(C8:C10)</f>
        <v>-56478204</v>
      </c>
      <c r="D11" s="43">
        <f>SUM(D8:D10)</f>
        <v>-56478.203999999969</v>
      </c>
    </row>
    <row r="12" spans="1:4">
      <c r="A12" s="124"/>
      <c r="B12" s="124"/>
      <c r="C12" s="124"/>
      <c r="D12" s="130"/>
    </row>
    <row r="13" spans="1:4">
      <c r="A13" s="259" t="s">
        <v>345</v>
      </c>
      <c r="B13" s="259"/>
      <c r="C13" s="259"/>
      <c r="D13" s="124"/>
    </row>
    <row r="14" spans="1:4" ht="8.25" customHeight="1">
      <c r="A14" s="124"/>
      <c r="B14" s="124"/>
      <c r="C14" s="124"/>
      <c r="D14" s="124"/>
    </row>
    <row r="15" spans="1:4">
      <c r="A15" s="22"/>
      <c r="B15" s="86" t="s">
        <v>338</v>
      </c>
      <c r="C15" s="86" t="s">
        <v>339</v>
      </c>
      <c r="D15" s="86" t="s">
        <v>340</v>
      </c>
    </row>
    <row r="16" spans="1:4">
      <c r="A16" s="252" t="s">
        <v>341</v>
      </c>
      <c r="B16" s="43"/>
      <c r="C16" s="43">
        <v>788507.10000002384</v>
      </c>
      <c r="D16" s="43">
        <v>788.6871000000101</v>
      </c>
    </row>
    <row r="17" spans="1:4">
      <c r="A17" s="252" t="s">
        <v>342</v>
      </c>
      <c r="B17" s="43">
        <v>1503742</v>
      </c>
      <c r="C17" s="43">
        <f>-B17*100</f>
        <v>-150374200</v>
      </c>
      <c r="D17" s="43">
        <f>C17/1000</f>
        <v>-150374.20000000001</v>
      </c>
    </row>
    <row r="18" spans="1:4">
      <c r="A18" s="252" t="s">
        <v>343</v>
      </c>
      <c r="B18" s="260"/>
      <c r="C18" s="260">
        <v>133580969</v>
      </c>
      <c r="D18" s="260">
        <f>C18/1000</f>
        <v>133580.96900000001</v>
      </c>
    </row>
    <row r="19" spans="1:4">
      <c r="A19" s="258" t="s">
        <v>344</v>
      </c>
      <c r="B19" s="260"/>
      <c r="C19" s="260">
        <f>SUM(C16:C18)</f>
        <v>-16004723.899999976</v>
      </c>
      <c r="D19" s="260">
        <f>SUM(D16:D18)</f>
        <v>-16004.54389999999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L59"/>
  <sheetViews>
    <sheetView showGridLines="0" view="pageBreakPreview" zoomScale="60" zoomScaleNormal="100" workbookViewId="0">
      <selection activeCell="I28" sqref="I28"/>
    </sheetView>
  </sheetViews>
  <sheetFormatPr defaultColWidth="8.85546875" defaultRowHeight="12.75"/>
  <cols>
    <col min="1" max="1" width="23.140625" style="1" customWidth="1"/>
    <col min="2" max="2" width="37.140625" style="1" customWidth="1"/>
    <col min="3" max="3" width="20.7109375" style="1" bestFit="1" customWidth="1"/>
    <col min="4" max="4" width="31.42578125" style="1" customWidth="1"/>
    <col min="5" max="5" width="19.85546875" style="1" bestFit="1" customWidth="1"/>
    <col min="6" max="6" width="8.85546875" style="1"/>
    <col min="7" max="7" width="9.85546875" style="1" bestFit="1" customWidth="1"/>
    <col min="8" max="8" width="8.85546875" style="1"/>
    <col min="9" max="9" width="19.28515625" style="1" customWidth="1"/>
    <col min="10" max="16384" width="8.85546875" style="1"/>
  </cols>
  <sheetData>
    <row r="1" spans="1:12">
      <c r="A1" s="268" t="s">
        <v>74</v>
      </c>
      <c r="B1" s="268"/>
      <c r="C1" s="268"/>
      <c r="D1" s="268"/>
      <c r="E1" s="268"/>
    </row>
    <row r="2" spans="1:12" ht="25.5">
      <c r="A2" s="45"/>
      <c r="B2" s="86" t="s">
        <v>154</v>
      </c>
      <c r="C2" s="86" t="s">
        <v>75</v>
      </c>
      <c r="D2" s="86" t="s">
        <v>76</v>
      </c>
      <c r="E2" s="86" t="s">
        <v>77</v>
      </c>
    </row>
    <row r="3" spans="1:12">
      <c r="A3" s="41" t="s">
        <v>78</v>
      </c>
      <c r="B3" s="211">
        <v>32</v>
      </c>
      <c r="C3" s="45">
        <v>9</v>
      </c>
      <c r="D3" s="45">
        <v>13</v>
      </c>
      <c r="E3" s="45">
        <v>5</v>
      </c>
    </row>
    <row r="4" spans="1:12">
      <c r="A4" s="41" t="s">
        <v>79</v>
      </c>
      <c r="B4" s="211"/>
      <c r="C4" s="247">
        <f>C3/B3</f>
        <v>0.28125</v>
      </c>
      <c r="D4" s="247"/>
      <c r="E4" s="247">
        <f>E3/D3</f>
        <v>0.38461538461538464</v>
      </c>
    </row>
    <row r="5" spans="1:12">
      <c r="A5" s="41"/>
      <c r="B5" s="211"/>
      <c r="C5" s="247"/>
      <c r="D5" s="247"/>
      <c r="E5" s="247"/>
    </row>
    <row r="6" spans="1:12" ht="12.75" customHeight="1">
      <c r="A6" s="41" t="s">
        <v>80</v>
      </c>
      <c r="B6" s="211">
        <v>43</v>
      </c>
      <c r="C6" s="45">
        <v>20</v>
      </c>
      <c r="D6" s="45">
        <v>19</v>
      </c>
      <c r="E6" s="45">
        <v>9</v>
      </c>
    </row>
    <row r="7" spans="1:12" ht="12.75" customHeight="1">
      <c r="A7" s="41" t="s">
        <v>81</v>
      </c>
      <c r="B7" s="211"/>
      <c r="C7" s="247">
        <f>C6/B6</f>
        <v>0.46511627906976744</v>
      </c>
      <c r="D7" s="247"/>
      <c r="E7" s="247">
        <f>E6/D6</f>
        <v>0.47368421052631576</v>
      </c>
      <c r="H7" s="32"/>
      <c r="I7" s="48"/>
      <c r="J7" s="48"/>
      <c r="K7" s="48"/>
      <c r="L7" s="48"/>
    </row>
    <row r="8" spans="1:12" ht="12.75" customHeight="1">
      <c r="A8" s="41"/>
      <c r="B8" s="211"/>
      <c r="C8" s="247"/>
      <c r="D8" s="247"/>
      <c r="E8" s="247"/>
    </row>
    <row r="9" spans="1:12">
      <c r="A9" s="41" t="s">
        <v>92</v>
      </c>
      <c r="B9" s="211">
        <v>57</v>
      </c>
      <c r="C9" s="248">
        <v>36</v>
      </c>
      <c r="D9" s="248">
        <v>21</v>
      </c>
      <c r="E9" s="248">
        <v>12</v>
      </c>
    </row>
    <row r="10" spans="1:12">
      <c r="A10" s="41" t="s">
        <v>93</v>
      </c>
      <c r="B10" s="211"/>
      <c r="C10" s="247">
        <f>C9/B9</f>
        <v>0.63157894736842102</v>
      </c>
      <c r="D10" s="247"/>
      <c r="E10" s="247">
        <f>E9/D9</f>
        <v>0.5714285714285714</v>
      </c>
    </row>
    <row r="11" spans="1:12">
      <c r="A11" s="41"/>
      <c r="B11" s="211"/>
      <c r="C11" s="247"/>
      <c r="D11" s="247"/>
      <c r="E11" s="247"/>
    </row>
    <row r="12" spans="1:12">
      <c r="A12" s="41" t="s">
        <v>110</v>
      </c>
      <c r="B12" s="211">
        <v>63</v>
      </c>
      <c r="C12" s="248">
        <v>23</v>
      </c>
      <c r="D12" s="248">
        <v>31</v>
      </c>
      <c r="E12" s="248">
        <v>13</v>
      </c>
      <c r="F12" s="23"/>
    </row>
    <row r="13" spans="1:12">
      <c r="A13" s="41" t="s">
        <v>111</v>
      </c>
      <c r="B13" s="211"/>
      <c r="C13" s="247">
        <f>C12/B12</f>
        <v>0.36507936507936506</v>
      </c>
      <c r="D13" s="247"/>
      <c r="E13" s="247">
        <f>E12/D12</f>
        <v>0.41935483870967744</v>
      </c>
      <c r="F13" s="30"/>
    </row>
    <row r="14" spans="1:12">
      <c r="A14" s="41"/>
      <c r="B14" s="211"/>
      <c r="C14" s="247"/>
      <c r="D14" s="249"/>
      <c r="E14" s="249"/>
      <c r="F14" s="30"/>
    </row>
    <row r="15" spans="1:12">
      <c r="A15" s="41" t="s">
        <v>124</v>
      </c>
      <c r="B15" s="250">
        <v>53</v>
      </c>
      <c r="C15" s="251">
        <v>23</v>
      </c>
      <c r="D15" s="251">
        <v>19</v>
      </c>
      <c r="E15" s="251">
        <v>9</v>
      </c>
      <c r="F15" s="30"/>
    </row>
    <row r="16" spans="1:12">
      <c r="A16" s="41" t="s">
        <v>132</v>
      </c>
      <c r="B16" s="211"/>
      <c r="C16" s="247">
        <f>C15/B15</f>
        <v>0.43396226415094341</v>
      </c>
      <c r="D16" s="249"/>
      <c r="E16" s="247">
        <f>E15/D15</f>
        <v>0.47368421052631576</v>
      </c>
      <c r="F16" s="30"/>
    </row>
    <row r="17" spans="1:12">
      <c r="A17" s="41"/>
      <c r="B17" s="211"/>
      <c r="C17" s="247"/>
      <c r="D17" s="249"/>
      <c r="E17" s="247"/>
      <c r="F17" s="30"/>
    </row>
    <row r="18" spans="1:12">
      <c r="A18" s="41" t="s">
        <v>139</v>
      </c>
      <c r="B18" s="250">
        <v>27</v>
      </c>
      <c r="C18" s="251">
        <v>21</v>
      </c>
      <c r="D18" s="251">
        <v>13</v>
      </c>
      <c r="E18" s="251">
        <v>12</v>
      </c>
      <c r="F18" s="30"/>
    </row>
    <row r="19" spans="1:12">
      <c r="A19" s="41" t="s">
        <v>140</v>
      </c>
      <c r="B19" s="211"/>
      <c r="C19" s="247">
        <f>C18/B18</f>
        <v>0.77777777777777779</v>
      </c>
      <c r="D19" s="249"/>
      <c r="E19" s="247">
        <f>E18/D18</f>
        <v>0.92307692307692313</v>
      </c>
      <c r="F19" s="30"/>
      <c r="K19" s="106"/>
      <c r="L19" s="106"/>
    </row>
    <row r="20" spans="1:12">
      <c r="A20" s="41"/>
      <c r="B20" s="211"/>
      <c r="C20" s="247"/>
      <c r="D20" s="249"/>
      <c r="E20" s="247"/>
      <c r="F20" s="30"/>
      <c r="K20" s="106"/>
      <c r="L20" s="106"/>
    </row>
    <row r="21" spans="1:12">
      <c r="A21" s="41" t="s">
        <v>205</v>
      </c>
      <c r="B21" s="211">
        <v>50</v>
      </c>
      <c r="C21" s="248">
        <v>33</v>
      </c>
      <c r="D21" s="248">
        <v>30</v>
      </c>
      <c r="E21" s="248">
        <v>20</v>
      </c>
      <c r="F21" s="30"/>
      <c r="K21" s="106"/>
      <c r="L21" s="106"/>
    </row>
    <row r="22" spans="1:12">
      <c r="A22" s="41" t="s">
        <v>206</v>
      </c>
      <c r="B22" s="211"/>
      <c r="C22" s="247">
        <f>C21/B21</f>
        <v>0.66</v>
      </c>
      <c r="D22" s="249"/>
      <c r="E22" s="247">
        <f>E21/D21</f>
        <v>0.66666666666666663</v>
      </c>
      <c r="F22" s="30"/>
      <c r="K22" s="106"/>
      <c r="L22" s="106"/>
    </row>
    <row r="23" spans="1:12">
      <c r="A23" s="31"/>
      <c r="B23" s="58"/>
      <c r="C23" s="59"/>
      <c r="D23" s="60"/>
      <c r="E23" s="59"/>
      <c r="F23" s="30"/>
      <c r="K23" s="106"/>
      <c r="L23" s="106"/>
    </row>
    <row r="24" spans="1:12">
      <c r="A24" s="31"/>
      <c r="B24" s="58"/>
      <c r="C24" s="59"/>
      <c r="D24" s="60"/>
      <c r="E24" s="59"/>
      <c r="F24" s="30"/>
      <c r="K24" s="106"/>
      <c r="L24" s="106"/>
    </row>
    <row r="25" spans="1:12">
      <c r="A25" s="31"/>
      <c r="B25" s="58"/>
      <c r="C25" s="59"/>
      <c r="D25" s="60"/>
      <c r="E25" s="59"/>
      <c r="F25" s="30"/>
    </row>
    <row r="27" spans="1:12" ht="15">
      <c r="A27" s="275" t="s">
        <v>229</v>
      </c>
      <c r="B27" s="276"/>
      <c r="C27" s="276"/>
      <c r="D27" s="276"/>
    </row>
    <row r="28" spans="1:12">
      <c r="A28" s="277" t="s">
        <v>181</v>
      </c>
      <c r="B28" s="278"/>
      <c r="C28" s="278"/>
      <c r="D28" s="278"/>
    </row>
    <row r="29" spans="1:12" ht="80.099999999999994" customHeight="1">
      <c r="A29" s="270" t="s">
        <v>174</v>
      </c>
      <c r="B29" s="280"/>
      <c r="C29" s="280"/>
      <c r="D29" s="278"/>
    </row>
    <row r="30" spans="1:12">
      <c r="A30" s="281" t="s">
        <v>155</v>
      </c>
      <c r="B30" s="281"/>
      <c r="C30" s="281"/>
      <c r="D30" s="281"/>
    </row>
    <row r="31" spans="1:12">
      <c r="A31" s="22" t="s">
        <v>175</v>
      </c>
      <c r="B31" s="253"/>
      <c r="C31" s="253"/>
      <c r="D31" s="253"/>
    </row>
    <row r="32" spans="1:12">
      <c r="A32" s="281" t="s">
        <v>156</v>
      </c>
      <c r="B32" s="281"/>
      <c r="C32" s="281"/>
      <c r="D32" s="281"/>
    </row>
    <row r="33" spans="1:6" ht="30" customHeight="1">
      <c r="A33" s="270" t="s">
        <v>230</v>
      </c>
      <c r="B33" s="280"/>
      <c r="C33" s="280"/>
      <c r="D33" s="280"/>
    </row>
    <row r="34" spans="1:6" ht="39.950000000000003" customHeight="1">
      <c r="A34" s="279" t="s">
        <v>176</v>
      </c>
      <c r="B34" s="274"/>
      <c r="C34" s="274"/>
      <c r="D34" s="274"/>
    </row>
    <row r="35" spans="1:6" ht="39.950000000000003" customHeight="1">
      <c r="A35" s="279" t="s">
        <v>177</v>
      </c>
      <c r="B35" s="274"/>
      <c r="C35" s="274"/>
      <c r="D35" s="274"/>
    </row>
    <row r="36" spans="1:6" ht="39.950000000000003" customHeight="1">
      <c r="A36" s="279" t="s">
        <v>178</v>
      </c>
      <c r="B36" s="274"/>
      <c r="C36" s="274"/>
      <c r="D36" s="274"/>
    </row>
    <row r="37" spans="1:6">
      <c r="A37" s="272" t="s">
        <v>179</v>
      </c>
      <c r="B37" s="273"/>
      <c r="C37" s="273"/>
      <c r="D37" s="274"/>
      <c r="E37" s="26"/>
      <c r="F37" s="26"/>
    </row>
    <row r="38" spans="1:6">
      <c r="A38" s="281" t="s">
        <v>157</v>
      </c>
      <c r="B38" s="281"/>
      <c r="C38" s="281"/>
      <c r="D38" s="281"/>
    </row>
    <row r="39" spans="1:6">
      <c r="A39" s="281" t="s">
        <v>158</v>
      </c>
      <c r="B39" s="281"/>
      <c r="C39" s="281"/>
      <c r="D39" s="281"/>
    </row>
    <row r="40" spans="1:6">
      <c r="A40" s="281" t="s">
        <v>159</v>
      </c>
      <c r="B40" s="281"/>
      <c r="C40" s="281"/>
      <c r="D40" s="281"/>
    </row>
    <row r="41" spans="1:6">
      <c r="A41" s="281" t="s">
        <v>160</v>
      </c>
      <c r="B41" s="281"/>
      <c r="C41" s="281"/>
      <c r="D41" s="281"/>
    </row>
    <row r="42" spans="1:6">
      <c r="A42" s="281" t="s">
        <v>180</v>
      </c>
      <c r="B42" s="281"/>
      <c r="C42" s="281"/>
      <c r="D42" s="281"/>
    </row>
    <row r="43" spans="1:6">
      <c r="A43" s="281" t="s">
        <v>161</v>
      </c>
      <c r="B43" s="281"/>
      <c r="C43" s="281"/>
      <c r="D43" s="281"/>
    </row>
    <row r="44" spans="1:6">
      <c r="A44" s="281" t="s">
        <v>162</v>
      </c>
      <c r="B44" s="281"/>
      <c r="C44" s="281"/>
      <c r="D44" s="281"/>
    </row>
    <row r="45" spans="1:6">
      <c r="A45" s="281" t="s">
        <v>163</v>
      </c>
      <c r="B45" s="281"/>
      <c r="C45" s="281"/>
      <c r="D45" s="281"/>
    </row>
    <row r="46" spans="1:6">
      <c r="A46" s="281" t="s">
        <v>164</v>
      </c>
      <c r="B46" s="281"/>
      <c r="C46" s="281"/>
      <c r="D46" s="281"/>
    </row>
    <row r="47" spans="1:6">
      <c r="A47" s="281" t="s">
        <v>165</v>
      </c>
      <c r="B47" s="281"/>
      <c r="C47" s="281"/>
      <c r="D47" s="281"/>
    </row>
    <row r="48" spans="1:6">
      <c r="A48" s="281" t="s">
        <v>166</v>
      </c>
      <c r="B48" s="281"/>
      <c r="C48" s="281"/>
      <c r="D48" s="281"/>
    </row>
    <row r="49" spans="1:5">
      <c r="A49" s="281" t="s">
        <v>167</v>
      </c>
      <c r="B49" s="281"/>
      <c r="C49" s="281"/>
      <c r="D49" s="281"/>
    </row>
    <row r="50" spans="1:5" ht="27.75" customHeight="1">
      <c r="A50" s="282" t="s">
        <v>168</v>
      </c>
      <c r="B50" s="282"/>
      <c r="C50" s="282"/>
      <c r="D50" s="282"/>
    </row>
    <row r="51" spans="1:5">
      <c r="A51" s="271" t="s">
        <v>169</v>
      </c>
      <c r="B51" s="271"/>
      <c r="C51" s="271"/>
      <c r="D51" s="271"/>
      <c r="E51" s="30"/>
    </row>
    <row r="52" spans="1:5">
      <c r="A52" s="262" t="s">
        <v>170</v>
      </c>
      <c r="B52" s="262"/>
      <c r="C52" s="262"/>
      <c r="D52" s="262"/>
      <c r="E52" s="30"/>
    </row>
    <row r="53" spans="1:5">
      <c r="A53" s="262" t="s">
        <v>171</v>
      </c>
      <c r="B53" s="262"/>
      <c r="C53" s="262"/>
      <c r="D53" s="262"/>
      <c r="E53" s="30"/>
    </row>
    <row r="54" spans="1:5">
      <c r="A54" s="262" t="s">
        <v>182</v>
      </c>
      <c r="B54" s="262"/>
      <c r="C54" s="262"/>
      <c r="D54" s="262"/>
      <c r="E54" s="30"/>
    </row>
    <row r="55" spans="1:5">
      <c r="A55" s="262" t="s">
        <v>172</v>
      </c>
      <c r="B55" s="262"/>
      <c r="C55" s="262"/>
      <c r="D55" s="262"/>
      <c r="E55" s="30"/>
    </row>
    <row r="56" spans="1:5" ht="24.95" customHeight="1">
      <c r="A56" s="270" t="s">
        <v>173</v>
      </c>
      <c r="B56" s="270"/>
      <c r="C56" s="270"/>
      <c r="D56" s="270"/>
      <c r="E56" s="30"/>
    </row>
    <row r="57" spans="1:5">
      <c r="A57" s="99"/>
      <c r="B57" s="99"/>
      <c r="C57" s="99"/>
      <c r="D57" s="99"/>
      <c r="E57" s="30"/>
    </row>
    <row r="58" spans="1:5">
      <c r="A58" s="99"/>
      <c r="B58" s="99"/>
      <c r="C58" s="99"/>
      <c r="D58" s="99"/>
      <c r="E58" s="30"/>
    </row>
    <row r="59" spans="1:5">
      <c r="A59" s="30"/>
      <c r="B59" s="30"/>
      <c r="C59" s="30"/>
      <c r="D59" s="30"/>
      <c r="E59" s="30"/>
    </row>
  </sheetData>
  <mergeCells count="30">
    <mergeCell ref="A42:D42"/>
    <mergeCell ref="A50:D50"/>
    <mergeCell ref="A38:D38"/>
    <mergeCell ref="A39:D39"/>
    <mergeCell ref="A40:D40"/>
    <mergeCell ref="A41:D41"/>
    <mergeCell ref="A43:D43"/>
    <mergeCell ref="A44:D44"/>
    <mergeCell ref="A45:D45"/>
    <mergeCell ref="A46:D46"/>
    <mergeCell ref="A47:D47"/>
    <mergeCell ref="A48:D48"/>
    <mergeCell ref="A49:D49"/>
    <mergeCell ref="A1:E1"/>
    <mergeCell ref="A37:D37"/>
    <mergeCell ref="A27:D27"/>
    <mergeCell ref="A28:D28"/>
    <mergeCell ref="A34:D34"/>
    <mergeCell ref="A35:D35"/>
    <mergeCell ref="A36:D36"/>
    <mergeCell ref="A29:D29"/>
    <mergeCell ref="A30:D30"/>
    <mergeCell ref="A33:D33"/>
    <mergeCell ref="A32:D32"/>
    <mergeCell ref="A56:D56"/>
    <mergeCell ref="A51:D51"/>
    <mergeCell ref="A52:D52"/>
    <mergeCell ref="A53:D53"/>
    <mergeCell ref="A54:D54"/>
    <mergeCell ref="A55:D55"/>
  </mergeCells>
  <phoneticPr fontId="7" type="noConversion"/>
  <printOptions horizontalCentered="1"/>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9"/>
  <sheetViews>
    <sheetView showGridLines="0" view="pageBreakPreview" zoomScale="60" zoomScaleNormal="100" workbookViewId="0">
      <selection activeCell="G17" sqref="G17"/>
    </sheetView>
  </sheetViews>
  <sheetFormatPr defaultRowHeight="12.75"/>
  <cols>
    <col min="1" max="1" width="85.7109375" style="1" customWidth="1"/>
    <col min="2" max="16384" width="9.140625" style="1"/>
  </cols>
  <sheetData>
    <row r="1" spans="1:5">
      <c r="A1" s="12" t="s">
        <v>82</v>
      </c>
    </row>
    <row r="2" spans="1:5">
      <c r="A2" s="12"/>
      <c r="B2" s="106"/>
      <c r="C2" s="106"/>
      <c r="D2" s="106"/>
      <c r="E2" s="106"/>
    </row>
    <row r="3" spans="1:5">
      <c r="A3" s="18" t="s">
        <v>83</v>
      </c>
      <c r="B3" s="106"/>
      <c r="C3" s="106"/>
      <c r="D3" s="106"/>
      <c r="E3" s="106"/>
    </row>
    <row r="4" spans="1:5">
      <c r="A4" s="16" t="s">
        <v>84</v>
      </c>
      <c r="B4" s="106"/>
      <c r="C4" s="106"/>
      <c r="D4" s="106"/>
      <c r="E4" s="106"/>
    </row>
    <row r="5" spans="1:5">
      <c r="A5" s="16" t="s">
        <v>85</v>
      </c>
    </row>
    <row r="6" spans="1:5">
      <c r="A6" s="16" t="s">
        <v>86</v>
      </c>
    </row>
    <row r="7" spans="1:5" ht="25.5">
      <c r="A7" s="115" t="s">
        <v>207</v>
      </c>
    </row>
    <row r="8" spans="1:5">
      <c r="A8" s="16" t="s">
        <v>87</v>
      </c>
    </row>
    <row r="9" spans="1:5">
      <c r="A9" s="16" t="s">
        <v>88</v>
      </c>
    </row>
    <row r="10" spans="1:5">
      <c r="A10" s="16"/>
    </row>
    <row r="11" spans="1:5" ht="25.5">
      <c r="A11" s="15" t="s">
        <v>6</v>
      </c>
    </row>
    <row r="12" spans="1:5" ht="25.5">
      <c r="A12" s="16" t="s">
        <v>89</v>
      </c>
    </row>
    <row r="13" spans="1:5" ht="38.25">
      <c r="A13" s="16" t="s">
        <v>90</v>
      </c>
    </row>
    <row r="14" spans="1:5">
      <c r="A14" s="16" t="s">
        <v>91</v>
      </c>
    </row>
    <row r="15" spans="1:5" ht="25.5">
      <c r="A15" s="115" t="s">
        <v>306</v>
      </c>
    </row>
    <row r="16" spans="1:5">
      <c r="A16" s="13"/>
    </row>
    <row r="17" spans="1:1" ht="25.5">
      <c r="A17" s="15" t="s">
        <v>5</v>
      </c>
    </row>
    <row r="18" spans="1:1" ht="51">
      <c r="A18" s="17" t="s">
        <v>309</v>
      </c>
    </row>
    <row r="19" spans="1:1" ht="51">
      <c r="A19" s="17" t="s">
        <v>1</v>
      </c>
    </row>
    <row r="20" spans="1:1" ht="38.25">
      <c r="A20" s="17" t="s">
        <v>302</v>
      </c>
    </row>
    <row r="21" spans="1:1" ht="25.5">
      <c r="A21" s="17" t="s">
        <v>307</v>
      </c>
    </row>
    <row r="22" spans="1:1" ht="25.5">
      <c r="A22" s="17" t="s">
        <v>2</v>
      </c>
    </row>
    <row r="23" spans="1:1" ht="89.25">
      <c r="A23" s="17" t="s">
        <v>128</v>
      </c>
    </row>
    <row r="24" spans="1:1">
      <c r="A24" s="17" t="s">
        <v>0</v>
      </c>
    </row>
    <row r="25" spans="1:1">
      <c r="A25" s="17" t="s">
        <v>3</v>
      </c>
    </row>
    <row r="26" spans="1:1" ht="38.25">
      <c r="A26" s="17" t="s">
        <v>308</v>
      </c>
    </row>
    <row r="27" spans="1:1" ht="25.5">
      <c r="A27" s="17" t="s">
        <v>122</v>
      </c>
    </row>
    <row r="28" spans="1:1" ht="25.5">
      <c r="A28" s="17" t="s">
        <v>4</v>
      </c>
    </row>
    <row r="29" spans="1:1" ht="25.5">
      <c r="A29" s="17" t="s">
        <v>123</v>
      </c>
    </row>
  </sheetData>
  <phoneticPr fontId="7" type="noConversion"/>
  <printOptions horizontalCentered="1"/>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Summary (Utah)</vt:lpstr>
      <vt:lpstr>Summary (Total Company)</vt:lpstr>
      <vt:lpstr>REC Purchases</vt:lpstr>
      <vt:lpstr>Available Fund Projects</vt:lpstr>
      <vt:lpstr>Project reconciliation </vt:lpstr>
      <vt:lpstr>REC Position Reconciliation</vt:lpstr>
      <vt:lpstr>Avail Fund Details</vt:lpstr>
      <vt:lpstr>Avail Fund Criteria</vt:lpstr>
      <vt:lpstr>'Avail Fund Details'!Print_Area</vt:lpstr>
      <vt:lpstr>'Summary (Utah)'!Print_Area</vt:lpstr>
      <vt:lpstr>'Available Fund Projects'!Print_Titles</vt:lpstr>
      <vt:lpstr>'Summary (Total Company)'!Print_Titles</vt:lpstr>
      <vt:lpstr>'Summary (Utah)'!Print_Titles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2010-03-31T05:32:05Z</dcterms:created>
  <dcterms:modified xsi:type="dcterms:W3CDTF">2013-04-01T22:45:50Z</dcterms:modified>
</cp:coreProperties>
</file>